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S:\BISTA\NBB\10-NBB_Transfer\Veroeffentlichung\Band 1\"/>
    </mc:Choice>
  </mc:AlternateContent>
  <bookViews>
    <workbookView xWindow="0" yWindow="0" windowWidth="28800" windowHeight="12300" tabRatio="855" firstSheet="24" activeTab="35"/>
  </bookViews>
  <sheets>
    <sheet name="Inhalt" sheetId="1" r:id="rId1"/>
    <sheet name="Urbanität" sheetId="41" r:id="rId2"/>
    <sheet name="Abb. C1.a" sheetId="2" r:id="rId3"/>
    <sheet name="Abb. C1.b" sheetId="3" r:id="rId4"/>
    <sheet name="Abb. C1.c" sheetId="4" r:id="rId5"/>
    <sheet name="Abb. C1.d" sheetId="5" r:id="rId6"/>
    <sheet name="Abb. C1.e" sheetId="6" r:id="rId7"/>
    <sheet name="Abb. C1.f" sheetId="7" r:id="rId8"/>
    <sheet name="Abb. C1.g" sheetId="8" r:id="rId9"/>
    <sheet name="Abb. C1.h" sheetId="9" r:id="rId10"/>
    <sheet name="Abb. C1.i" sheetId="10" r:id="rId11"/>
    <sheet name="Abb. C1.j" sheetId="11" r:id="rId12"/>
    <sheet name="Abb. C1.k" sheetId="35" r:id="rId13"/>
    <sheet name="Abb. C1.l" sheetId="36" r:id="rId14"/>
    <sheet name="Abb. C2.a" sheetId="12" r:id="rId15"/>
    <sheet name="Abb. C2.b" sheetId="13" r:id="rId16"/>
    <sheet name="Abb. C2.c" sheetId="14" r:id="rId17"/>
    <sheet name="Tab. C2.a" sheetId="17" r:id="rId18"/>
    <sheet name="Abb. C2.d" sheetId="15" r:id="rId19"/>
    <sheet name="Abb. C2.e" sheetId="16" r:id="rId20"/>
    <sheet name="Abb. C2.f" sheetId="42" r:id="rId21"/>
    <sheet name="Abb. C2.g" sheetId="43" r:id="rId22"/>
    <sheet name="Abb. C3.a" sheetId="37" r:id="rId23"/>
    <sheet name="Abb. C3.b" sheetId="38" r:id="rId24"/>
    <sheet name="Tab. C3.a" sheetId="39" r:id="rId25"/>
    <sheet name="Abb. C3.c" sheetId="40" r:id="rId26"/>
    <sheet name="Tab. C4.x" sheetId="67" r:id="rId27"/>
    <sheet name="Abb. C4.a" sheetId="44" r:id="rId28"/>
    <sheet name="Abb. C4.b" sheetId="45" r:id="rId29"/>
    <sheet name="Tab. C4.a" sheetId="46" r:id="rId30"/>
    <sheet name="Abb. C4.c" sheetId="47" r:id="rId31"/>
    <sheet name="Abb. C4.d" sheetId="48" r:id="rId32"/>
    <sheet name="Abb. C5.a" sheetId="49" r:id="rId33"/>
    <sheet name="Abb. C5.b" sheetId="50" r:id="rId34"/>
    <sheet name="Abb. C5.c" sheetId="51" r:id="rId35"/>
    <sheet name="Tab. C5.x" sheetId="68" r:id="rId36"/>
    <sheet name="Abb. C5.d" sheetId="52" r:id="rId37"/>
    <sheet name="Abb. C5.e" sheetId="53" r:id="rId38"/>
    <sheet name="Abb. C5.f" sheetId="54" r:id="rId39"/>
    <sheet name="Abb. C5.g" sheetId="55" r:id="rId40"/>
    <sheet name="Abb. C5.h" sheetId="56" r:id="rId41"/>
    <sheet name="Abb. C5.i" sheetId="57" r:id="rId42"/>
    <sheet name="Abb. C5.j" sheetId="58" r:id="rId43"/>
    <sheet name="Abb. C6.a" sheetId="19" r:id="rId44"/>
    <sheet name="Abb. C6.b" sheetId="20" r:id="rId45"/>
    <sheet name="Abb. C6.c" sheetId="30" r:id="rId46"/>
    <sheet name="Abb. C6.d" sheetId="31" r:id="rId47"/>
    <sheet name="Abb. C6.e" sheetId="32" r:id="rId48"/>
    <sheet name="Abb. C6.f" sheetId="33" r:id="rId49"/>
    <sheet name="Tab. C7.a" sheetId="29" r:id="rId50"/>
    <sheet name="Abb. C7.a" sheetId="21" r:id="rId51"/>
    <sheet name="Abb. C7.b" sheetId="66" r:id="rId52"/>
    <sheet name="Abb. C7.c" sheetId="22" r:id="rId53"/>
    <sheet name="Abb. C7.d" sheetId="23" r:id="rId54"/>
    <sheet name="Abb. C7.e" sheetId="24" r:id="rId55"/>
    <sheet name="Abb. C7.f" sheetId="25" r:id="rId56"/>
    <sheet name="Abb. C7.g" sheetId="27" r:id="rId57"/>
    <sheet name="Abb. C7.h" sheetId="28" r:id="rId58"/>
    <sheet name="Abb. C7.i" sheetId="60" r:id="rId59"/>
    <sheet name="Abb. C7.j" sheetId="61" r:id="rId60"/>
    <sheet name="Abb. C8.a" sheetId="62" r:id="rId61"/>
    <sheet name="Abb. C8.b" sheetId="63" r:id="rId62"/>
    <sheet name="Abb. C8.c" sheetId="64" r:id="rId63"/>
    <sheet name="Abb. C8.d" sheetId="65" r:id="rId64"/>
  </sheets>
  <externalReferences>
    <externalReference r:id="rId6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 i="1" l="1"/>
  <c r="B49" i="1"/>
  <c r="C40" i="1" l="1"/>
  <c r="B40" i="1"/>
  <c r="C79" i="1" l="1"/>
  <c r="C78" i="1"/>
  <c r="C77" i="1"/>
  <c r="C76" i="1"/>
  <c r="C54" i="1"/>
  <c r="C53" i="1"/>
  <c r="C52" i="1"/>
  <c r="C51" i="1"/>
  <c r="C50" i="1"/>
  <c r="C48" i="1"/>
  <c r="C47" i="1"/>
  <c r="C46" i="1"/>
  <c r="C73" i="1" l="1"/>
  <c r="B73" i="1"/>
  <c r="C55" i="1" l="1"/>
  <c r="C11" i="1"/>
  <c r="B11" i="1"/>
  <c r="G42" i="12" l="1"/>
  <c r="F42" i="12"/>
  <c r="E42" i="12"/>
  <c r="D42" i="12"/>
  <c r="C42" i="12"/>
  <c r="G41" i="12"/>
  <c r="F41" i="12"/>
  <c r="E41" i="12"/>
  <c r="D41" i="12"/>
  <c r="C41" i="12"/>
  <c r="G40" i="12"/>
  <c r="F40" i="12"/>
  <c r="E40" i="12"/>
  <c r="D40" i="12"/>
  <c r="C40" i="12"/>
  <c r="G30" i="12"/>
  <c r="F30" i="12"/>
  <c r="E30" i="12"/>
  <c r="D30" i="12"/>
  <c r="C30" i="12"/>
  <c r="H41" i="12" l="1"/>
  <c r="H42" i="12"/>
  <c r="H40" i="12"/>
  <c r="H30" i="12"/>
  <c r="E21" i="6" l="1"/>
  <c r="B19" i="3" l="1"/>
  <c r="B20" i="3"/>
  <c r="C34" i="1" l="1"/>
  <c r="C74" i="1"/>
  <c r="B74" i="1"/>
  <c r="C70" i="1"/>
  <c r="B70" i="1"/>
  <c r="B69" i="1"/>
  <c r="B68" i="1"/>
  <c r="B67" i="1"/>
  <c r="C69" i="1"/>
  <c r="C68" i="1"/>
  <c r="C67" i="1"/>
  <c r="C66" i="1"/>
  <c r="B66" i="1"/>
  <c r="C24" i="1" l="1"/>
  <c r="C23" i="1"/>
  <c r="C22" i="1"/>
  <c r="B24" i="1"/>
  <c r="B23" i="1"/>
  <c r="B22" i="1"/>
  <c r="B79" i="1" l="1"/>
  <c r="B78" i="1"/>
  <c r="B77" i="1"/>
  <c r="B76" i="1"/>
  <c r="C75" i="1"/>
  <c r="B75" i="1"/>
  <c r="C38" i="1" l="1"/>
  <c r="C56" i="1"/>
  <c r="B46" i="1"/>
  <c r="C36" i="1" l="1"/>
  <c r="B36" i="1"/>
  <c r="C63" i="1" l="1"/>
  <c r="C62" i="1"/>
  <c r="C61" i="1"/>
  <c r="C60" i="1"/>
  <c r="C59" i="1"/>
  <c r="B63" i="1"/>
  <c r="B62" i="1"/>
  <c r="B61" i="1"/>
  <c r="B60" i="1"/>
  <c r="B59" i="1"/>
  <c r="B56" i="1" l="1"/>
  <c r="B55" i="1"/>
  <c r="B54" i="1"/>
  <c r="B53" i="1"/>
  <c r="B52" i="1"/>
  <c r="B51" i="1"/>
  <c r="B50" i="1"/>
  <c r="B48" i="1"/>
  <c r="B47" i="1"/>
  <c r="C45" i="1"/>
  <c r="C44" i="1"/>
  <c r="C43" i="1"/>
  <c r="C42" i="1"/>
  <c r="C41" i="1"/>
  <c r="B45" i="1"/>
  <c r="B44" i="1"/>
  <c r="B43" i="1"/>
  <c r="B42" i="1"/>
  <c r="B41" i="1"/>
  <c r="B39" i="1"/>
  <c r="C39" i="1"/>
  <c r="C37" i="1"/>
  <c r="C33" i="1"/>
  <c r="C35" i="1"/>
  <c r="B38" i="1"/>
  <c r="C29" i="1"/>
  <c r="B29" i="1"/>
  <c r="B37" i="1"/>
  <c r="B35" i="1"/>
  <c r="B34" i="1"/>
  <c r="B33" i="1"/>
  <c r="C72" i="1"/>
  <c r="C71" i="1"/>
  <c r="C65" i="1"/>
  <c r="C64" i="1"/>
  <c r="C58" i="1"/>
  <c r="C57" i="1"/>
  <c r="C32" i="1"/>
  <c r="C31" i="1"/>
  <c r="C30" i="1"/>
  <c r="C28" i="1"/>
  <c r="C27" i="1"/>
  <c r="C26" i="1"/>
  <c r="C25" i="1"/>
  <c r="C21" i="1"/>
  <c r="C20" i="1"/>
  <c r="C19" i="1"/>
  <c r="C18" i="1"/>
  <c r="C17" i="1"/>
  <c r="C16" i="1"/>
  <c r="C15" i="1"/>
  <c r="C14" i="1"/>
  <c r="C13" i="1"/>
  <c r="C12" i="1"/>
  <c r="B72" i="1"/>
  <c r="B71" i="1"/>
  <c r="B65" i="1"/>
  <c r="B64" i="1"/>
  <c r="B58" i="1"/>
  <c r="B57" i="1"/>
  <c r="B32" i="1"/>
  <c r="B31" i="1"/>
  <c r="B30" i="1"/>
  <c r="B28" i="1"/>
  <c r="B27" i="1"/>
  <c r="B26" i="1"/>
  <c r="B25" i="1"/>
  <c r="B21" i="1"/>
  <c r="B20" i="1"/>
  <c r="B19" i="1"/>
  <c r="B18" i="1"/>
  <c r="B17" i="1"/>
  <c r="B16" i="1"/>
  <c r="B15" i="1"/>
  <c r="B14" i="1"/>
  <c r="B13" i="1"/>
  <c r="B12" i="1"/>
  <c r="K7" i="16" l="1"/>
  <c r="J7" i="16"/>
  <c r="I7" i="16"/>
  <c r="H7" i="16"/>
  <c r="G7" i="16"/>
  <c r="K8" i="16"/>
  <c r="J8" i="16"/>
  <c r="I8" i="16"/>
  <c r="H8" i="16"/>
  <c r="G8" i="16"/>
  <c r="K9" i="16"/>
  <c r="J9" i="16"/>
  <c r="I9" i="16"/>
  <c r="H9" i="16"/>
  <c r="G9" i="16"/>
  <c r="L7" i="16" l="1"/>
  <c r="F7" i="16" s="1"/>
  <c r="L8" i="16"/>
  <c r="B8" i="16" s="1"/>
  <c r="L9" i="16"/>
  <c r="F9" i="16" s="1"/>
  <c r="B9" i="16" l="1"/>
  <c r="E7" i="16"/>
  <c r="C7" i="16"/>
  <c r="D7" i="16"/>
  <c r="B7" i="16"/>
  <c r="D9" i="16"/>
  <c r="C9" i="16"/>
  <c r="E9" i="16"/>
  <c r="E8" i="16"/>
  <c r="D8" i="16"/>
  <c r="F8" i="16"/>
  <c r="C8" i="16"/>
  <c r="S10" i="36" l="1"/>
  <c r="R10" i="36"/>
  <c r="Q10" i="36"/>
  <c r="P10" i="36"/>
  <c r="O10" i="36"/>
  <c r="N10" i="36"/>
  <c r="M10" i="36"/>
  <c r="L10" i="36"/>
  <c r="K10" i="36"/>
  <c r="S9" i="36"/>
  <c r="R9" i="36"/>
  <c r="Q9" i="36"/>
  <c r="P9" i="36"/>
  <c r="O9" i="36"/>
  <c r="N9" i="36"/>
  <c r="M9" i="36"/>
  <c r="L9" i="36"/>
  <c r="K9" i="36"/>
  <c r="S8" i="36"/>
  <c r="R8" i="36"/>
  <c r="Q8" i="36"/>
  <c r="P8" i="36"/>
  <c r="O8" i="36"/>
  <c r="N8" i="36"/>
  <c r="M8" i="36"/>
  <c r="L8" i="36"/>
  <c r="K8" i="36"/>
  <c r="S7" i="36"/>
  <c r="R7" i="36"/>
  <c r="Q7" i="36"/>
  <c r="P7" i="36"/>
  <c r="O7" i="36"/>
  <c r="N7" i="36"/>
  <c r="M7" i="36"/>
  <c r="L7" i="36"/>
  <c r="K7" i="36"/>
</calcChain>
</file>

<file path=xl/sharedStrings.xml><?xml version="1.0" encoding="utf-8"?>
<sst xmlns="http://schemas.openxmlformats.org/spreadsheetml/2006/main" count="2899" uniqueCount="959">
  <si>
    <t>Abb. C1.a: Bildungsströme bis zum Ende der Schulpflicht (2016)</t>
  </si>
  <si>
    <t>Abb. C1.b: Anteil regulär in die Vorschulstufe eingeschulter Kinder (Jahrgänge 2006/07 und 2016/17)</t>
  </si>
  <si>
    <t>Abb. C1.d: Übertritt von der Volksschule in die Sekundarstufe I nach Bundesland und Geschlecht (2015/16 auf 2016/17)</t>
  </si>
  <si>
    <t>Titel</t>
  </si>
  <si>
    <t>Tabellenblatt</t>
  </si>
  <si>
    <t xml:space="preserve">Quelle: Statistik Austria (Schulstatistik). </t>
  </si>
  <si>
    <t xml:space="preserve"> </t>
  </si>
  <si>
    <t>Neue Mittelschulen*</t>
  </si>
  <si>
    <t>Sonstige</t>
  </si>
  <si>
    <t>Österreich</t>
  </si>
  <si>
    <t>Übertritte aus Volksschule…</t>
  </si>
  <si>
    <t>Bgld.</t>
  </si>
  <si>
    <t>Ktn.</t>
  </si>
  <si>
    <t>NÖ</t>
  </si>
  <si>
    <t>OÖ</t>
  </si>
  <si>
    <t>Sbg.</t>
  </si>
  <si>
    <t>Stmk.</t>
  </si>
  <si>
    <t>Tirol</t>
  </si>
  <si>
    <t>Vbg.</t>
  </si>
  <si>
    <t>Wien</t>
  </si>
  <si>
    <t>weiblich</t>
  </si>
  <si>
    <t>männlich</t>
  </si>
  <si>
    <t>gesamt</t>
  </si>
  <si>
    <t>Anzahl der Schüler/innen</t>
  </si>
  <si>
    <t>-</t>
  </si>
  <si>
    <t>PTS</t>
  </si>
  <si>
    <t>BS</t>
  </si>
  <si>
    <t>AHS-O</t>
  </si>
  <si>
    <t>Anteil der Schüler/innen (in %)</t>
  </si>
  <si>
    <t>Quelle: Statistik Austria (Schulstatistik).</t>
  </si>
  <si>
    <t>HS*</t>
  </si>
  <si>
    <t>NMS</t>
  </si>
  <si>
    <t>AHS-Unterstufe</t>
  </si>
  <si>
    <t>unbekannt</t>
  </si>
  <si>
    <t>AHS</t>
  </si>
  <si>
    <t>BMS</t>
  </si>
  <si>
    <t>BHS</t>
  </si>
  <si>
    <t>Vorbildung in der Sekundarstufe I</t>
  </si>
  <si>
    <t>andere Ausbildung</t>
  </si>
  <si>
    <t>Vorbildung</t>
  </si>
  <si>
    <t>sonstige Vorbildung</t>
  </si>
  <si>
    <t>Sonderschule</t>
  </si>
  <si>
    <t>AHS-Oberstufe</t>
  </si>
  <si>
    <t>Polytechnische Schule</t>
  </si>
  <si>
    <t>Abb. C2.c: Lesekompetenz und AHS-Anmeldequoten (2015)</t>
  </si>
  <si>
    <t>Übertritte aus der Primarstufe in die Sekundarstufe I</t>
  </si>
  <si>
    <t>Übertritt von der Primarstufe in die 
Sekundarstufe I in den Schultyp …</t>
  </si>
  <si>
    <t>Neue Mittelschule*</t>
  </si>
  <si>
    <t>nichtdeutsche Alltagsspr.</t>
  </si>
  <si>
    <t>deutsche Alltagsspr.</t>
  </si>
  <si>
    <t>Schüler/innen der 4. Schulstufe 2015/16 gesamt</t>
  </si>
  <si>
    <t>Übertritte aus der Sekundarstufe I in die Sekundarstufe II</t>
  </si>
  <si>
    <t>BHS**</t>
  </si>
  <si>
    <t>Übertritt von der Sekundarstufe I in die Sekundarstufe II in den Schultyp …</t>
  </si>
  <si>
    <t>Abb. C6.a: Wohlbefinden der Schüler/innen auf der 4. und der 8. Schulstufe (2015, 2016)</t>
  </si>
  <si>
    <t>Bundesland</t>
  </si>
  <si>
    <t>Burgenland</t>
  </si>
  <si>
    <t>Kärnten</t>
  </si>
  <si>
    <t>Niederösterreich</t>
  </si>
  <si>
    <t>Oberösterreich</t>
  </si>
  <si>
    <t>Salzburg</t>
  </si>
  <si>
    <t>Steiermark</t>
  </si>
  <si>
    <t>Vorarlberg</t>
  </si>
  <si>
    <t>Geschlecht</t>
  </si>
  <si>
    <t>Mädchen</t>
  </si>
  <si>
    <t>Bildung der Eltern</t>
  </si>
  <si>
    <t>Matura</t>
  </si>
  <si>
    <t>Migrationshintergrund</t>
  </si>
  <si>
    <t>ohne</t>
  </si>
  <si>
    <t>mit</t>
  </si>
  <si>
    <t>Index der sozialen Benachteiligung</t>
  </si>
  <si>
    <t>gering belastet</t>
  </si>
  <si>
    <t>mittel belastet</t>
  </si>
  <si>
    <t>hoch belastet</t>
  </si>
  <si>
    <t>sehr hoch belastet</t>
  </si>
  <si>
    <t>Schulform</t>
  </si>
  <si>
    <t>APS</t>
  </si>
  <si>
    <t>4. Schulstufe</t>
  </si>
  <si>
    <t>8. Schulstufe</t>
  </si>
  <si>
    <t>Urbanisierungsgrad</t>
  </si>
  <si>
    <t>mittel besiedelt</t>
  </si>
  <si>
    <t>Tab. C7.a: Schulerfolgsquoten nach Schultyp und Schulstufe (2015/16)</t>
  </si>
  <si>
    <t>dicht besiedelt (überw. städtisch)</t>
  </si>
  <si>
    <t>dünn besiedelt (überw. ländlich)</t>
  </si>
  <si>
    <t>2006/07</t>
  </si>
  <si>
    <t>2016/17</t>
  </si>
  <si>
    <t>Niederöstereich</t>
  </si>
  <si>
    <t>Oberöstereich</t>
  </si>
  <si>
    <t xml:space="preserve">Vorarlberg </t>
  </si>
  <si>
    <t>Anteil regulär Eingeschulter in Vorschule (in %)</t>
  </si>
  <si>
    <t>Gruppe</t>
  </si>
  <si>
    <t>2007/08</t>
  </si>
  <si>
    <t>2008/09</t>
  </si>
  <si>
    <t>2009/10</t>
  </si>
  <si>
    <t>2010/11</t>
  </si>
  <si>
    <t>2011/12</t>
  </si>
  <si>
    <t>2012/13</t>
  </si>
  <si>
    <t>2013/14</t>
  </si>
  <si>
    <t>2014/15</t>
  </si>
  <si>
    <t>2015/16</t>
  </si>
  <si>
    <t>gesamt: alle regulär eingeschulten Kinder</t>
  </si>
  <si>
    <t xml:space="preserve">Kinder ohne deutsche Alltagssprache </t>
  </si>
  <si>
    <t>Kinder mit deutscher Alltagssprache</t>
  </si>
  <si>
    <t>Kinder mit sonderpädagogischem Förderbedarf</t>
  </si>
  <si>
    <t>Anmerkung: Die Kategorie sonderpädagogischer Förderbedarf schließt Schüler/innen mit laufendem Verfahren zur Feststellung ein.</t>
  </si>
  <si>
    <t>Anhang zum Nationalen Bildungsbericht 2018, Band 1: Das Schulsystems im Spiegel von Daten und Indikatoren</t>
  </si>
  <si>
    <t>verfügbar unter:</t>
  </si>
  <si>
    <t>zu Kapitel</t>
  </si>
  <si>
    <t xml:space="preserve">verfügbar unter: </t>
  </si>
  <si>
    <t>Gesamtband</t>
  </si>
  <si>
    <t>Nationaler Bildungsbericht Österreich 2018, Band 1: Das Schulsystem im Spiegel von Daten und Indikatoren</t>
  </si>
  <si>
    <t>Stand</t>
  </si>
  <si>
    <t>Abb. C1.a</t>
  </si>
  <si>
    <t>Abb. C1.b</t>
  </si>
  <si>
    <t>Abb. C1.c</t>
  </si>
  <si>
    <t>Abb. C1.d</t>
  </si>
  <si>
    <t>Abb. C1.e</t>
  </si>
  <si>
    <t>Abb. C1.f</t>
  </si>
  <si>
    <t>Abb. C1.g</t>
  </si>
  <si>
    <t>Abb. C1.h</t>
  </si>
  <si>
    <t>Abb. C1.i</t>
  </si>
  <si>
    <t>Abb. C1.j</t>
  </si>
  <si>
    <t>Abb. C2.a</t>
  </si>
  <si>
    <t>Abb. C2.b</t>
  </si>
  <si>
    <t>Abb. C2.c</t>
  </si>
  <si>
    <t>Abb. C2.d</t>
  </si>
  <si>
    <t>Abb. C2.e</t>
  </si>
  <si>
    <t>Abb. C6.b</t>
  </si>
  <si>
    <t>Abb. C6.a</t>
  </si>
  <si>
    <t>Tab. C7.a</t>
  </si>
  <si>
    <t>Abb. C7.a</t>
  </si>
  <si>
    <t>Abb. C7.b</t>
  </si>
  <si>
    <t>Abb. C7.c</t>
  </si>
  <si>
    <t>Abb. C7.d</t>
  </si>
  <si>
    <t>Abb. C7.e</t>
  </si>
  <si>
    <t>Abb. C7.g</t>
  </si>
  <si>
    <t>Abb. C7.h</t>
  </si>
  <si>
    <t>Quelle: BIFIE (BIST-Ü-D4 2015).</t>
  </si>
  <si>
    <t>Schultyp</t>
  </si>
  <si>
    <t>technisch/gewerblich</t>
  </si>
  <si>
    <t>kaufmännisch</t>
  </si>
  <si>
    <t>wirtschaftsberuflich</t>
  </si>
  <si>
    <t>sozialberuflich</t>
  </si>
  <si>
    <t>land- und forstwirtschaftlich</t>
  </si>
  <si>
    <t>gesamt**</t>
  </si>
  <si>
    <t>Schüler/innen (in%)</t>
  </si>
  <si>
    <t>Anmerkungen: *Schüler/innen, die am Schuljahresende zum Aufsteigen in die nächste Schulstufe berechtigt sind bzw. die abschließende Schulstufe erfolgreich beendet haben (nach allfälligen Wiederholungsprüfungen o. Ä.), gemessen an allen Schülerinnen und Schülern am Schuljahresende mit Jahreserfolgsbeurteilung. **Mittlere und höhere Schulen ohne Ausbildungen im Gesundheitswesen, allgemeinbildende und berufsbildende Statutschulen und Bundesanstalten für Leibeserzieher/innen.</t>
  </si>
  <si>
    <t>aufstiegsberechtigt</t>
  </si>
  <si>
    <t>Hauptschule</t>
  </si>
  <si>
    <t>positiv</t>
  </si>
  <si>
    <t>mit Nicht Genügend</t>
  </si>
  <si>
    <t xml:space="preserve">Neue Mittelschule </t>
  </si>
  <si>
    <t>5. Schulstufe</t>
  </si>
  <si>
    <t>–</t>
  </si>
  <si>
    <t>6. Schulstufe</t>
  </si>
  <si>
    <t>7. Schulstufe</t>
  </si>
  <si>
    <t>AHS-Oberstufe*</t>
  </si>
  <si>
    <t>9. Schulstufe</t>
  </si>
  <si>
    <t>10. Schulstufe</t>
  </si>
  <si>
    <t>11. Schulstufe</t>
  </si>
  <si>
    <t>12. Schulstufe</t>
  </si>
  <si>
    <t>Langform AHS</t>
  </si>
  <si>
    <t>ORG</t>
  </si>
  <si>
    <t>Aufbaugymn.</t>
  </si>
  <si>
    <t>BMS**</t>
  </si>
  <si>
    <t>13. Schulstufe</t>
  </si>
  <si>
    <t>wirtsch.-berufl.</t>
  </si>
  <si>
    <t>land- u. forstw.</t>
  </si>
  <si>
    <t>nicht aufstiegsberechtigt</t>
  </si>
  <si>
    <t>außerordentlich</t>
  </si>
  <si>
    <t>Schuljahr</t>
  </si>
  <si>
    <t>erfolgreiche Absolvierung der Abschlussklasse</t>
  </si>
  <si>
    <t xml:space="preserve">Abschlussklasse absolviert, abschließende Prüfung noch nicht bestanden </t>
  </si>
  <si>
    <t>Wechsel in eine andere Ausbildung</t>
  </si>
  <si>
    <t>Abbruch der schulischen Ausbildung</t>
  </si>
  <si>
    <t xml:space="preserve">1. </t>
  </si>
  <si>
    <t>2.</t>
  </si>
  <si>
    <t>3.</t>
  </si>
  <si>
    <t>4.</t>
  </si>
  <si>
    <t>5.</t>
  </si>
  <si>
    <t>6.</t>
  </si>
  <si>
    <t>3-jährige BMS*</t>
  </si>
  <si>
    <t>4-jährige BMS*</t>
  </si>
  <si>
    <t>Verlauf</t>
  </si>
  <si>
    <t>von AHS-Unterstufe</t>
  </si>
  <si>
    <t>von Hauptschule</t>
  </si>
  <si>
    <t>Repetentinnen/ Repetenten</t>
  </si>
  <si>
    <t>Aufstieg in die 2. Klasse</t>
  </si>
  <si>
    <t>Wiederholung der 1. Klasse</t>
  </si>
  <si>
    <t>Ausbildungswechsel</t>
  </si>
  <si>
    <t>Abbruch der Ausbildung</t>
  </si>
  <si>
    <t>mit deutscher Alltagssprache</t>
  </si>
  <si>
    <t>ohne deutsche Alltagssprache</t>
  </si>
  <si>
    <t>Abb. C6.f: Unterstützung durch Lehrpersonen im naturwissenschaftlichen Unterricht für ausgewählte Vergleichsländer (2015)</t>
  </si>
  <si>
    <t>Quelle: PISA 2015.</t>
  </si>
  <si>
    <t>Wie oft kommt Folgendes in deinem Unterricht in den naturwissenschaftlichen Fächern vor?</t>
  </si>
  <si>
    <t>in jeder Stunde</t>
  </si>
  <si>
    <t>in den meisten Stunden</t>
  </si>
  <si>
    <t>in einigen Stunden</t>
  </si>
  <si>
    <t>nie oder fast nie</t>
  </si>
  <si>
    <t>OECD</t>
  </si>
  <si>
    <t>AUT</t>
  </si>
  <si>
    <t>Sie Schüler/innen fangen erst lange nach dem Beginn der Stunde an zu arbeiten.</t>
  </si>
  <si>
    <t>Die Schüler/innen können nicht gut arbeiten.</t>
  </si>
  <si>
    <t>Es ist laut und alles geht durcheinander.</t>
  </si>
  <si>
    <t>Der Lehrer/die Lehrerin muss lange warten, bis Ruhe eintritt (sich die Schüler/innen beruhigen).</t>
  </si>
  <si>
    <t>DEU</t>
  </si>
  <si>
    <t>EST</t>
  </si>
  <si>
    <t>FIN</t>
  </si>
  <si>
    <t>Finnland</t>
  </si>
  <si>
    <t>Estland</t>
  </si>
  <si>
    <t>Deutschland</t>
  </si>
  <si>
    <t>Ich bin zu spät zur Schule gekommen.</t>
  </si>
  <si>
    <t xml:space="preserve">nie </t>
  </si>
  <si>
    <t>ein- oder zweimal</t>
  </si>
  <si>
    <t>drei- oder viermal</t>
  </si>
  <si>
    <t>fünmal oder öfter</t>
  </si>
  <si>
    <t>Ich habe ein paar Unterrichtsstunden geschwänzt.</t>
  </si>
  <si>
    <t>Ich habe einen ganzen Schultag geschwänzt.</t>
  </si>
  <si>
    <t>Wie oft sind die folgenden Dinge in den letzten zwei vollen Schulwochen vorgekommen?</t>
  </si>
  <si>
    <t>Australien</t>
  </si>
  <si>
    <t>AUS</t>
  </si>
  <si>
    <t>Belgien</t>
  </si>
  <si>
    <t>BEL</t>
  </si>
  <si>
    <t>Chile</t>
  </si>
  <si>
    <t>CHL</t>
  </si>
  <si>
    <t>Dänemark</t>
  </si>
  <si>
    <t>DNK</t>
  </si>
  <si>
    <t>Frankreich</t>
  </si>
  <si>
    <t>Griechenland</t>
  </si>
  <si>
    <t>GRC</t>
  </si>
  <si>
    <t>GBR</t>
  </si>
  <si>
    <t>Irland</t>
  </si>
  <si>
    <t>IRL</t>
  </si>
  <si>
    <t>Island</t>
  </si>
  <si>
    <t>ISL</t>
  </si>
  <si>
    <t>Israel</t>
  </si>
  <si>
    <t>ISR</t>
  </si>
  <si>
    <t>Italien</t>
  </si>
  <si>
    <t>ITA</t>
  </si>
  <si>
    <t>Japan</t>
  </si>
  <si>
    <t>JPN</t>
  </si>
  <si>
    <t>Kanada</t>
  </si>
  <si>
    <t>CAN</t>
  </si>
  <si>
    <t>Korea</t>
  </si>
  <si>
    <t>KOR</t>
  </si>
  <si>
    <t>Lettland</t>
  </si>
  <si>
    <t>LVA</t>
  </si>
  <si>
    <t>Luxemburg</t>
  </si>
  <si>
    <t>LUX</t>
  </si>
  <si>
    <t>Mexiko</t>
  </si>
  <si>
    <t>MEX</t>
  </si>
  <si>
    <t>Neuseeland</t>
  </si>
  <si>
    <t>NZL</t>
  </si>
  <si>
    <t>Niederlande</t>
  </si>
  <si>
    <t>NLD</t>
  </si>
  <si>
    <t>Norwegen</t>
  </si>
  <si>
    <t>NOR</t>
  </si>
  <si>
    <t>Polen</t>
  </si>
  <si>
    <t>POL</t>
  </si>
  <si>
    <t>Portugal</t>
  </si>
  <si>
    <t>PRT</t>
  </si>
  <si>
    <t>Schweden</t>
  </si>
  <si>
    <t>SWE</t>
  </si>
  <si>
    <t>Schweiz</t>
  </si>
  <si>
    <t>CHE</t>
  </si>
  <si>
    <t>SVK</t>
  </si>
  <si>
    <t>SVN</t>
  </si>
  <si>
    <t>Spanien</t>
  </si>
  <si>
    <t>ESP</t>
  </si>
  <si>
    <t>CZE</t>
  </si>
  <si>
    <t>Türkei</t>
  </si>
  <si>
    <t>TUR</t>
  </si>
  <si>
    <t>Ungarn</t>
  </si>
  <si>
    <t>HUN</t>
  </si>
  <si>
    <t>Vereinigte Staaten von Amerika</t>
  </si>
  <si>
    <t>USA</t>
  </si>
  <si>
    <t>Frau</t>
  </si>
  <si>
    <t>Indexwert</t>
  </si>
  <si>
    <t>Land</t>
  </si>
  <si>
    <t>international</t>
  </si>
  <si>
    <t>national</t>
  </si>
  <si>
    <t>Schulsparte</t>
  </si>
  <si>
    <t>Slovenien</t>
  </si>
  <si>
    <t>Tschechische Republik</t>
  </si>
  <si>
    <t>Slowakei</t>
  </si>
  <si>
    <t>Wie oft kommt Folgendes in deinem Unterricht in diesem naturwissenschaftlichen Fach vor.</t>
  </si>
  <si>
    <t>Quellen: Statistik Austria (Hochschulstatistik, Bevölkerungsstatistik).</t>
  </si>
  <si>
    <t>Abb. C1.k: Entwicklung der Hochschulzugangsquote (1970/71 bis 2016/17)</t>
  </si>
  <si>
    <t>öffentliche Universitäten</t>
  </si>
  <si>
    <t>FH</t>
  </si>
  <si>
    <t>PH</t>
  </si>
  <si>
    <t>Privatuniversitäten</t>
  </si>
  <si>
    <t>Hochschulen gesamt</t>
  </si>
  <si>
    <t xml:space="preserve">weiblich </t>
  </si>
  <si>
    <t>Studienanfänger/innen (in %)</t>
  </si>
  <si>
    <t>Anmerkung: Inländische ordentliche Studienanfänger/innen zum jeweiligen Wintersemester in Prozent der inländischen Wohnbevölkerung im typischen Zugangsalter (18–21 Jahre).</t>
  </si>
  <si>
    <t>1970/71</t>
  </si>
  <si>
    <t>1980/81</t>
  </si>
  <si>
    <t>1990/91</t>
  </si>
  <si>
    <t>2000/01</t>
  </si>
  <si>
    <t>Quelle: Statistik Austria (Hochschulstatistik).</t>
  </si>
  <si>
    <t>Abb. C1.l1: Alter und Vorbildung von Studienanfängerinnen und -anfängern an öffentlichen Universitäten, Fachhochschulen und Pädagogischen Hochschulen (2016/17)</t>
  </si>
  <si>
    <t>Alter</t>
  </si>
  <si>
    <t xml:space="preserve">gesamt </t>
  </si>
  <si>
    <t>Abb. C1.l2: Alter und Vorbildung von Studienanfängerinnen und -anfängern an öffentlichen Universitäten, Fachhochschulen und Pädagogischen Hochschulen (2016/17)</t>
  </si>
  <si>
    <t>BHS (HAK)</t>
  </si>
  <si>
    <t>BHS (HTL)</t>
  </si>
  <si>
    <t>Berufsreifeprüfung</t>
  </si>
  <si>
    <t>andere</t>
  </si>
  <si>
    <t>Abb. C2.e1: Übertritte in Schulformen der Sekundarstufe I bzw. Sekundarstufe II nach Geschlecht (2016)</t>
  </si>
  <si>
    <t>Abb. C2.e2: Übertritte in Schulformen der Sekundarstufe I bzw. Sekundarstufe II nach Geschlecht (2016)</t>
  </si>
  <si>
    <t>Abb. C2.a1: Übertritte in Schulformen der Sekundarstufe I bzw. Sekundarstufe II nach im Alltag gesprochener Sprache (2016)</t>
  </si>
  <si>
    <t>Abb. C2.a2: Übertritte in Schulformen der Sekundarstufe I bzw. Sekundarstufe II nach im Alltag gesprochener Sprache (2016)</t>
  </si>
  <si>
    <t>Statutschule</t>
  </si>
  <si>
    <t>Neue Mittelschule</t>
  </si>
  <si>
    <t>unbekannt**</t>
  </si>
  <si>
    <t>ohne weitere Ausbildung, unbekannt**</t>
  </si>
  <si>
    <t>von HS/NMS*</t>
  </si>
  <si>
    <t xml:space="preserve">von SEK I gesamt*** </t>
  </si>
  <si>
    <t>von SEK I gesamt***</t>
  </si>
  <si>
    <t xml:space="preserve">Tab. C2.a: Primäre und sekundäre Effekte beim Übergang zwischen den Schulstufen anhand des Leseverständnisses (2015, 2016) </t>
  </si>
  <si>
    <t>Quellen: BIFIE (BIST-Ü-D4 2015, BIST-Ü-D8 2016).</t>
  </si>
  <si>
    <t xml:space="preserve">4. Schulstufe </t>
  </si>
  <si>
    <t>primär</t>
  </si>
  <si>
    <t>sekundär</t>
  </si>
  <si>
    <t xml:space="preserve">höchste Bildung der Eltern </t>
  </si>
  <si>
    <t>.26</t>
  </si>
  <si>
    <t>.08 (30 %)</t>
  </si>
  <si>
    <t>.18 (70 %)</t>
  </si>
  <si>
    <t>.18</t>
  </si>
  <si>
    <t>.07 (40 %)</t>
  </si>
  <si>
    <t>.11 (60 %)</t>
  </si>
  <si>
    <t>.06 (35 %)</t>
  </si>
  <si>
    <t>.12 (65 %)</t>
  </si>
  <si>
    <t>.20</t>
  </si>
  <si>
    <t>.08 (40 %)</t>
  </si>
  <si>
    <t>.12 (60 %)</t>
  </si>
  <si>
    <t>–.01</t>
  </si>
  <si>
    <t>–.05 (58 %)</t>
  </si>
  <si>
    <t>.04 (42 %)</t>
  </si>
  <si>
    <t>.05</t>
  </si>
  <si>
    <t>–.06 (36 %)</t>
  </si>
  <si>
    <t>.10 (64 %)</t>
  </si>
  <si>
    <t>–.05</t>
  </si>
  <si>
    <t>–.04 (90 %)</t>
  </si>
  <si>
    <t>–.00 (10 %)</t>
  </si>
  <si>
    <t>–.08 (55 %)</t>
  </si>
  <si>
    <t>.06 (45 %)</t>
  </si>
  <si>
    <t>Geschlecht (weiblich)</t>
  </si>
  <si>
    <t>.04</t>
  </si>
  <si>
    <t>.05 (79 %)</t>
  </si>
  <si>
    <t>–.01 (21 %)</t>
  </si>
  <si>
    <t>.12</t>
  </si>
  <si>
    <t>.06 (51 %)</t>
  </si>
  <si>
    <t>.06 (49 %)</t>
  </si>
  <si>
    <t>.13</t>
  </si>
  <si>
    <t>–.00 (2 %)</t>
  </si>
  <si>
    <t>.13 (98 %)</t>
  </si>
  <si>
    <t>.01</t>
  </si>
  <si>
    <t>.00 (3 %)</t>
  </si>
  <si>
    <t>.01 (97 %)</t>
  </si>
  <si>
    <t>–.13</t>
  </si>
  <si>
    <t>.01 (8 %)</t>
  </si>
  <si>
    <t>–.15 (92 %)</t>
  </si>
  <si>
    <t>–.08</t>
  </si>
  <si>
    <t>–.00 (0 %)</t>
  </si>
  <si>
    <t>–.08 (100 %)</t>
  </si>
  <si>
    <t>sozioökonomischer Status der Familie (HISEI)</t>
  </si>
  <si>
    <t>Migrationshintergrund (2. Generation)</t>
  </si>
  <si>
    <t>Migrationshintergrund (1. Generation)</t>
  </si>
  <si>
    <t>Übertrittsquote in AHS (in %)</t>
  </si>
  <si>
    <t>Mathematik</t>
  </si>
  <si>
    <t>Quellen: BIFIE (BIST-Ü-M4 2013, BIST-Ü-D4 2015, BIST-Ü-D8 2016, BIST-Ü-M8 2017).</t>
  </si>
  <si>
    <t>Daten und Material zu Indikatoren C: Prozesse des Schulsystems</t>
  </si>
  <si>
    <t>Indikatoren C: Prozesse des Schulsystems</t>
  </si>
  <si>
    <t>Quelle</t>
  </si>
  <si>
    <t>Quelle: Europäische Kommission, Kartographie: Statistik Austria.</t>
  </si>
  <si>
    <t>Charakterisierung</t>
  </si>
  <si>
    <t>Typische Siedlungsstruktur</t>
  </si>
  <si>
    <t>dicht besiedelte Gebiete</t>
  </si>
  <si>
    <t xml:space="preserve">Städte </t>
  </si>
  <si>
    <t>Gebiete mit mittlerer Bevölkerungsdichte</t>
  </si>
  <si>
    <t xml:space="preserve">Kleinere Städte und Vororte </t>
  </si>
  <si>
    <t>dünn besiedelte Gebiete</t>
  </si>
  <si>
    <t xml:space="preserve">Ländliche Gebiete </t>
  </si>
  <si>
    <t>Literatur</t>
  </si>
  <si>
    <t xml:space="preserve">http://ec.europa.eu/eurostat/documents/1978984/6037342/EU-LFS-explanatory-notes-from-2011-onwards.pdf </t>
  </si>
  <si>
    <t>http://ec.europa.eu/eurostat/ramon/miscellaneous/index.cfm?TargetUrl=DSP_DEGURBA</t>
  </si>
  <si>
    <t>http://ec.europa.eu/eurostat/de/web/degree-of-urbanisation/methodology</t>
  </si>
  <si>
    <t>http://ec.europa.eu/eurostat/de/web/degree-of-urbanisation/overview</t>
  </si>
  <si>
    <t>http://statistik.at/web_de/klassifikationen/regionale_gliederungen/stadt_land/index.html</t>
  </si>
  <si>
    <r>
      <t>Verstädterungsgrad österreichischer Gemeinden</t>
    </r>
    <r>
      <rPr>
        <sz val="12"/>
        <rFont val="Arial"/>
        <family val="2"/>
      </rPr>
      <t xml:space="preserve"> (gemäß Zuordnungsmethode ab 2012)</t>
    </r>
  </si>
  <si>
    <r>
      <t>Verstädterungsgrad österreichischer Gemeinden</t>
    </r>
    <r>
      <rPr>
        <sz val="12"/>
        <rFont val="Arial"/>
        <family val="2"/>
      </rPr>
      <t xml:space="preserve"> (gemäß Zuordnungsmethode bis 2011)</t>
    </r>
  </si>
  <si>
    <t>Quelle: Europäische Kommission 2011, Kartographie: Statistik Austria.</t>
  </si>
  <si>
    <t>Erstellt am 19.04.2016.</t>
  </si>
  <si>
    <t>Urbanität</t>
  </si>
  <si>
    <t>Abb. C2.f: Schüler/innen der 10. Schulstufe* in geschlechtsspezifischen bzw. ausgeglichenen Schulformen (2016/17)</t>
  </si>
  <si>
    <t>Abb. C2.f</t>
  </si>
  <si>
    <t>Abb. C2.g</t>
  </si>
  <si>
    <t>Abb. C3.a</t>
  </si>
  <si>
    <t>Abb. C3.b</t>
  </si>
  <si>
    <t>Tab. C3.a</t>
  </si>
  <si>
    <t>Abb. C3.c</t>
  </si>
  <si>
    <t>Tab. C2.a</t>
  </si>
  <si>
    <t>Abb. C4.a</t>
  </si>
  <si>
    <t>Abb. C4.b</t>
  </si>
  <si>
    <t>Tab. C4.a</t>
  </si>
  <si>
    <t>Abb. C4.c</t>
  </si>
  <si>
    <t>Abb. C4.d</t>
  </si>
  <si>
    <t>Abb. C5.a</t>
  </si>
  <si>
    <t>Abb. C5.b</t>
  </si>
  <si>
    <t>Abb. C5.c</t>
  </si>
  <si>
    <t>Abb. C5.d</t>
  </si>
  <si>
    <t>Abb. C5.e</t>
  </si>
  <si>
    <t>Abb. C5.f</t>
  </si>
  <si>
    <t>Abb. C5.g</t>
  </si>
  <si>
    <t>Abb. C5.h</t>
  </si>
  <si>
    <t>Abb. C5.i</t>
  </si>
  <si>
    <t>Abb. C5.j</t>
  </si>
  <si>
    <t>Abb. C6.c</t>
  </si>
  <si>
    <t>Abb. C6.d</t>
  </si>
  <si>
    <t>Abb. C6.e</t>
  </si>
  <si>
    <t>Abb. C6.f</t>
  </si>
  <si>
    <t>Abb. C7.f</t>
  </si>
  <si>
    <t>Quellen: BIFIE (BIST-Ü-D4 2015, BIST-Ü-M8 2017).</t>
  </si>
  <si>
    <t>Quellen: Statistik Austria (Schulstatistik, Kindertagesheimstatistik).</t>
  </si>
  <si>
    <t xml:space="preserve"> Kinderbetreuungsquoten vor Beginn der Schulpflicht (in %)</t>
  </si>
  <si>
    <t>Institutionelle Kinderbetreuungs- einrichtungen</t>
  </si>
  <si>
    <t>3-Jährige</t>
  </si>
  <si>
    <t>4-Jährige</t>
  </si>
  <si>
    <t>5-Jährige</t>
  </si>
  <si>
    <t>Vorschule</t>
  </si>
  <si>
    <t>Volksschule</t>
  </si>
  <si>
    <t>SO</t>
  </si>
  <si>
    <t>AHS-U</t>
  </si>
  <si>
    <t>HS</t>
  </si>
  <si>
    <t>von VS</t>
  </si>
  <si>
    <t>von SO</t>
  </si>
  <si>
    <t>Sekundarstufe I (in %)</t>
  </si>
  <si>
    <t>HS/NMS</t>
  </si>
  <si>
    <t>Sekundarstufe II (in %)</t>
  </si>
  <si>
    <t>6-Jährige
(Kinder, die im Schuljahr 2016/17
schulpflichtig wurden)</t>
  </si>
  <si>
    <t>1. Schulstufe</t>
  </si>
  <si>
    <t>2. Schulstufe</t>
  </si>
  <si>
    <t>Schulbesuch bei Beginn der Schulpflicht (in %) 1)</t>
  </si>
  <si>
    <t>Primarstufe (in %) 2)</t>
  </si>
  <si>
    <t>Austritt 4)</t>
  </si>
  <si>
    <t>ASTATUT</t>
  </si>
  <si>
    <t>Wechsel von 4. auf 5. Schulstufe (in %) 3)</t>
  </si>
  <si>
    <t>Wechsel von 8. auf 9. Schulstufe (in %) 5)</t>
  </si>
  <si>
    <t xml:space="preserve">Anmerkungen: Schülerzahlen beziehen sich auf das Schuljahr 2016/17, Übertritte beziehen sich auf die Übergänge von 2015/16 auf 2016/17. Übertritte werden als effektive Übertrittsraten angegeben, d. h., nur Schüler/innen, die die 4. bzw. 8 Schulstufe verlassen, werden berücksichtigt. Repetentinnen und Repetenten werden herausgerechnet. Grafische Darstellung von Gruppen unter 4 % nicht maßstabsgerecht. Durch Rundung addieren sich nicht alle Abschnitte auf 100 %. </t>
  </si>
  <si>
    <t>1) vorzeitig Eingeschulte, die die 1. Schulstufe vor Erreichung der Schulpflicht absolviert haben, finden sich in der zweiten Klasse;</t>
  </si>
  <si>
    <t>2) inkl. Vorschulstufe;</t>
  </si>
  <si>
    <t>3) ohne unbekannte Übertritte;</t>
  </si>
  <si>
    <t>4) "Austritt" beinhaltet Schüler/innen, zu deren Übertritt es keine Angaben gibt. Sie haben entweder die schulische Ausbildung verlassen, sind ins Ausland verzogen oder können in den Daten nicht zugeordnet werden. Die Abbruchquoten sind dadurch leicht überschätzt;</t>
  </si>
  <si>
    <t>5) Übertrittsquote in AHS-O beinhaltet allgemeinbildende Statutschulen.</t>
  </si>
  <si>
    <t>Abb. C3.a1: Leistungsheterogenität in Schulklassen der 4. und 8. Schulstufe nach Urbanisierungsgrad (2013 bis 2017)</t>
  </si>
  <si>
    <t>Abb. C3.a2: Leistungsheterogenität in Schulklassen der 4. und 8. Schulstufe nach Urbanisierungsgrad (2013 bis 2017)</t>
  </si>
  <si>
    <t>Lesen</t>
  </si>
  <si>
    <t>Leistungsspanne</t>
  </si>
  <si>
    <t>bis 100 Punkte</t>
  </si>
  <si>
    <t>101–150 Punkte</t>
  </si>
  <si>
    <t>151–200 Punkte</t>
  </si>
  <si>
    <t>201–250 Punkte</t>
  </si>
  <si>
    <t>251–300 Punkte</t>
  </si>
  <si>
    <t>301 oder mehr Punkte</t>
  </si>
  <si>
    <t>4. Schulstufe (2015)</t>
  </si>
  <si>
    <t>8. Schulstufe (2016)</t>
  </si>
  <si>
    <t>4.Schulstufe (2013)</t>
  </si>
  <si>
    <t>8. Schulstufe (2017)</t>
  </si>
  <si>
    <t>Anteil der Klassen* (in %)</t>
  </si>
  <si>
    <t xml:space="preserve">Anmerkungen: Die Leistungsstreuung wurde als Abstand zwischen dem 10-%- und dem 90-%-Perzentil der Schülerleistungen in der Klasse definiert. Ausreißer mit besonders hohen oder besonders niedrigen Werten sind demnach ausgenommen. *nur Klassen mit 10 oder mehr Schülerinnen und Schülern. </t>
  </si>
  <si>
    <t>Anzahl der Klassen*</t>
  </si>
  <si>
    <t>Schätzwert der Notenstreuung bei keiner Streuung nach Leistung</t>
  </si>
  <si>
    <t>Schätzwert der Notenstreuung bei Streuung der Leistung von SD=160</t>
  </si>
  <si>
    <t>R²</t>
  </si>
  <si>
    <t>VS</t>
  </si>
  <si>
    <t>dicht besiedelt (überwiegend städtisch)</t>
  </si>
  <si>
    <t>dünn besiedelt (überwiegend ländlich)</t>
  </si>
  <si>
    <t>Abb. C3.b: Zusammenhang zwischen Leistungsheterogenität und Heterogenität bei den Noten (Mathematik) in Klassen der 4. und 8. Schulstufe nach Urbanisierungsgrad (2013, 2017)</t>
  </si>
  <si>
    <t>Quellen: BIFIE (BIST-Ü-M4 2013, BIST-Ü-M8 2017).</t>
  </si>
  <si>
    <t>Schulstufe</t>
  </si>
  <si>
    <t>4. Schulstufe (2013)</t>
  </si>
  <si>
    <t xml:space="preserve">Anmerkung: *nur Klassen mit 10 oder mehr Schülerinnen und Schülern. </t>
  </si>
  <si>
    <t>Anzahl Klassen*</t>
  </si>
  <si>
    <t>Kompetenzbereich</t>
  </si>
  <si>
    <t>Lesen (Deutsch, 2016)</t>
  </si>
  <si>
    <t>Mathematik (2017)</t>
  </si>
  <si>
    <t>Schüler/innen der …</t>
  </si>
  <si>
    <t>Hauptschule, Leistungsgruppe</t>
  </si>
  <si>
    <t xml:space="preserve">3. </t>
  </si>
  <si>
    <t>1.</t>
  </si>
  <si>
    <t>ges.</t>
  </si>
  <si>
    <t>G</t>
  </si>
  <si>
    <t>V</t>
  </si>
  <si>
    <t>Tab. C3.a: Leistungsüberlappung zwischen Schularten und Leistungsgruppen (2016 bzw. 2017)</t>
  </si>
  <si>
    <t>Quellen: BIFIE (BIST-Ü-D8 2016, BIST-Ü-M8 2017).</t>
  </si>
  <si>
    <t xml:space="preserve">Lesehinweis: 19 % der Schüler/innen der 3. Leistungsgruppe der Hauptschule übertreffen mit ihren Leistungen die mittlere Leistung (Median) der Schüler/innen der 2. Leistungsgruppe der Hauptschule (erste Zeile, zweite Spalte). </t>
  </si>
  <si>
    <t>Anmerkungen: G = Beurteilung nach den Bildungszielen einer grundlegenden Allgemeinbildung, V = Beurteilung nach den Bildungszielen einer vertieften Allgemeinbildung (entspricht Beurteilung an der AHS-Unterstufe)</t>
  </si>
  <si>
    <t>Abb. C3.c: Schülerangaben (8. Schulstufe) zu differenzierenden und individualisierenden Unterrichtsmaßnahmen in Mathematik (2017)</t>
  </si>
  <si>
    <t>Quelle: BIFIE (BIST-Ü-M8 2017).</t>
  </si>
  <si>
    <t>Aussage</t>
  </si>
  <si>
    <t>Bei einer neuen Aufgabe darf ich selber probieren, wie das funktioniert.</t>
  </si>
  <si>
    <t>Wenn mehrere Übungen zu machen sind, darf ich mir aussuchen, in welcher Reihenfolge ich sie mache (auf einem Arbeitsblatt, im Mathematik-Buch).</t>
  </si>
  <si>
    <t>Ich darf mir aussuchen, ob ich alleine, zu zweit oder in einer kleinen Gruppe arbeite.</t>
  </si>
  <si>
    <t>Die Übungen sind genau richtig für mich (nicht zu leicht und nicht zu schwierig).</t>
  </si>
  <si>
    <t>[Nicht] alle Schüler/innnen machen die gleichen Übungen.*</t>
  </si>
  <si>
    <t>Standardfehler (in %)</t>
  </si>
  <si>
    <t>Individualisierung durch Selbststeuerung</t>
  </si>
  <si>
    <t>Differenzierte Aufgaben und Lösungswege</t>
  </si>
  <si>
    <t>Lernzielorientierung</t>
  </si>
  <si>
    <t>Förderliches Feedback</t>
  </si>
  <si>
    <t>Im Unterricht gibt es Pflichtaufgaben, die alle Schüler/innen können sollen, und Zusatzaufgaben, die freiwillig zur Vertiefung gemacht werden können.</t>
  </si>
  <si>
    <t>Die Lehrerin/der Lehrer erarbeitet mit uns verschiedene Wege, wie man eine Aufgabe lösen kann.</t>
  </si>
  <si>
    <t>Bevor wir etwas Neues lernen, sagt uns die Lehrerin/der Lehrer, was wir am Ende können sollen.</t>
  </si>
  <si>
    <t>Bevor wir etwas Neues lernen, sagt uns die Lehrerin/der Lehrer, warum wir diese Inhalte lernen sollen.</t>
  </si>
  <si>
    <t>Die Lehrerin/der Lehrer bespricht mit mir, was ich bereits gut kann und was ich noch üben muss.</t>
  </si>
  <si>
    <t>Bei einer neuen Aufgabe fragt mich die Lehrerin/der Lehrer, auf welche Weise ich sie gelöst habe.</t>
  </si>
  <si>
    <t>Anmerkung: *Die gegenteilig gestellte Frage wurde für die Darstellung umgepolt.</t>
  </si>
  <si>
    <t>Abb. C4.a: Anteil der Schulen bzw. Schüler/innen mit bzw. in teilweiser oder voller Nachmittags-/Tagesbetreuung nach Schulform (2016/17)</t>
  </si>
  <si>
    <t>Schulen</t>
  </si>
  <si>
    <t>Volksschulen</t>
  </si>
  <si>
    <t>Schüler/innen</t>
  </si>
  <si>
    <t>Abb. C4.b: Anteil der Schulen bzw. Schüler/innen mit bzw. in teilweiser oder voller Nachmittags-/Tagesbetreuung nach Bundesland (2016/17)</t>
  </si>
  <si>
    <t>Anzahl</t>
  </si>
  <si>
    <t>in Prozent</t>
  </si>
  <si>
    <t>Tab. C4.a: Betreuungslücken während der Schulzeit nach Bundesland (2016)</t>
  </si>
  <si>
    <t xml:space="preserve">Quelle: EU-SILC (2016). </t>
  </si>
  <si>
    <t>https://www.statistik.at/wcm/idc/idcplg?IdcService=GET_PDF_FILE&amp;dDocName=006415</t>
  </si>
  <si>
    <t>Haushalte mit mindestens einem Kind im Alter von 6 bis 12 Jahren mit Betreuungslücke</t>
  </si>
  <si>
    <t>Gesamtanzahl an Haushalten mit mindestens einem Kind im Alter von 6 bis 12 Jahren</t>
  </si>
  <si>
    <t>Abb. C4.c: Nutzung von schulischer Nachmittags-/Tagesbetreuung nach sozialen Merkmalen und Urbanisierungsgrad in der 4. Schulstufe (2015)</t>
  </si>
  <si>
    <t>Anmerkungen: Anhand der vorliegenden Berechnungen können Aussagen auf Haushaltsebene, nicht aber auf Individualebene getroffen werden. Die Grundgesamtheit bilden Haushalte mit einem oder meherern Kind(ern) im Alter von 6 bis 12 Jahren. Eine Betreuungslücke liegt dann vor, wenn pro Haushalt beide Elternteile/Hauptverantwortliche bzw. in Einelternfamilien der Elternteil/der Hauptverantwortliche, bei dem das Kind lebt bzw. die Kinder leben, Vollzeit erwerbstätig sind bzw. ist und mindestens ein Kind keine außerfamiliäre Betreuunng in Anspruch nimmt. Diese angenommenen Bedingungen müssen allerdings nicht zwangsläufig zu tatsächlichen Betreuungslücken führen. So ist es einerseits denkbar, dass die Eltern/Hauptverantwortlichen des jeweiligen Haushalts nicht parallel arbeiten, bspw. durch Schichtarbeit, oder von zu Hause aus gearbeitet wird. Dies führt zur Annahme einer Überschätzung der Betreuungslücken. Andererseits ist eine Unterschätzung möglich, wenn bedacht wird, dass Betreuungslücken auch bei Besuch einer Betreuungseinrichtung bestehten können. Das ist dann der Fall, wenn bspw. die Betreuungseinrichtung schließt, bevor die Eltern/die Hauptverantwortlichen/der Elternteil Dienstschluss haben/hat.</t>
  </si>
  <si>
    <t xml:space="preserve">Metainformationen zur EU-SILC-Erhebung bietet die Standard-Dokumentation unter </t>
  </si>
  <si>
    <t>Vergleich</t>
  </si>
  <si>
    <t>nie</t>
  </si>
  <si>
    <t>mehr als 2 Jahre</t>
  </si>
  <si>
    <t>maximal Pflichtschule</t>
  </si>
  <si>
    <t>Schule mit Matura</t>
  </si>
  <si>
    <t>sehr niedrig</t>
  </si>
  <si>
    <t>niedrig</t>
  </si>
  <si>
    <t>mittel</t>
  </si>
  <si>
    <t>hoch</t>
  </si>
  <si>
    <t>sehr hoch</t>
  </si>
  <si>
    <t>nur Deutsch</t>
  </si>
  <si>
    <t>Deutsch und andere Sprache(n)</t>
  </si>
  <si>
    <t>nur andere Sprache(n)</t>
  </si>
  <si>
    <t>Migrationsstatus</t>
  </si>
  <si>
    <t>Migrant/in 2. Generation</t>
  </si>
  <si>
    <t>Migrant/in 1. Generation</t>
  </si>
  <si>
    <t>Anteil der Schüler/innen in Tages-/Nachmittagsbetreuung (in %)</t>
  </si>
  <si>
    <t>Berufsbildung (Lehre, BMS)</t>
  </si>
  <si>
    <t>tertiärer Abschluss (Uni/FH/Akad.)</t>
  </si>
  <si>
    <t>Einheimisch</t>
  </si>
  <si>
    <t>Alltagssprache</t>
  </si>
  <si>
    <t>relativer sozioökonomischer
Status</t>
  </si>
  <si>
    <t>höchste Bildung der Eltern</t>
  </si>
  <si>
    <t>1–2 Jahre</t>
  </si>
  <si>
    <t>gesamt (1–2 Jahre und mehr als 2 Jahre)</t>
  </si>
  <si>
    <t>Anzahl der Schüler/innen in Tages-/Nachmittagsbetreuung</t>
  </si>
  <si>
    <t>Anteil der Schüler/innen in Tages-/Nachmittagsbetreuung gesamt nach Urbanisierungsgrad (in %)</t>
  </si>
  <si>
    <t>Abb. C4.d: Soziale Merkmale der Schülerschaft von Schulen mit und ohne ganztägiges Angebot in der Sekundarstufe I nach Schulsparte im Vergleich zum regionalspezifischen Erwartungswert (2017)</t>
  </si>
  <si>
    <t>Fallzahl</t>
  </si>
  <si>
    <t>Schulen ohne ganztägiges Angebot</t>
  </si>
  <si>
    <t>Schulen mit Nachmittags-/Tagesbetreuung</t>
  </si>
  <si>
    <t>Schulen mit (verschränktem) Ganztagsangebot</t>
  </si>
  <si>
    <t>mit Eltern mit mindestens Matura</t>
  </si>
  <si>
    <t>mit hohem sozioökonomischem Status</t>
  </si>
  <si>
    <t>mit Deutsch als Alltagssprache</t>
  </si>
  <si>
    <t>ohne Migrationshintergrund</t>
  </si>
  <si>
    <t xml:space="preserve">Abstand vom Erwartungswert in Prozentpunkten </t>
  </si>
  <si>
    <t>Anteil Schüler/innen …</t>
  </si>
  <si>
    <t xml:space="preserve">Anmerkungen: Der Erwartungswert ergibt sich aus dem durchschnittlichen Anteil des jeweiligen Merkmals pro Urbanisierungsgrad. Die AHS mit verschränktem Ganztagsangebot sind aufgrund der geringen Fallzahl (n = 32) und deutlich verschiedener Schülerschaft nicht dargestellt. Es ist zu erwarten, dass es sich hierbei um standortspezifische Sonderfälle handelt. </t>
  </si>
  <si>
    <t>Abb. C5.a: Schüler/innen mit sonderpädagogischem Förderbedarf nach Bundesland, Urbanisierungsgrad und Schulstufe (2016/17)</t>
  </si>
  <si>
    <t>0. (Vorschulstufe)</t>
  </si>
  <si>
    <t>7.</t>
  </si>
  <si>
    <t>8.</t>
  </si>
  <si>
    <t>9.</t>
  </si>
  <si>
    <t xml:space="preserve">Anmerkungen: *Der Urbanisierungsgrad in der Klassifikation von 2015 kann nicht auf die Daten von 2013/14 angelegt werden. </t>
  </si>
  <si>
    <t>In der Datenaufbereitung für Indikator C5 wurden folgende Festlegungen getroffen:</t>
  </si>
  <si>
    <t>Alle Analysen (SPF und a.o. Schüler/innen) beschränken sich auch die Schulstufen 0 (Vorschulstufe) bis 9 (ohne land- und forstwirtschaftliche Schulen). Diese Schulstufen werden als „Pflichtschulzeit“ bezeichnet, ungeachtet dessen, dass sich in der 9. Schulstufe mitunter Schüler/innen (mit oder ohne SPF) befinden, die ihr 10., 11. oder 12. Schuljahr absolvieren.</t>
  </si>
  <si>
    <t>– Schüler/innen mit einem laufenden Verfahren zur Feststellung von SPF und bereits diagnostiziertem SPF werden zusammengefasst.</t>
  </si>
  <si>
    <t>– Für alle Schüler/innen mit der individuellen Schulformkennzahl Sonderschule wird SPF angenommen, unabhängig vom individuellen Vermerk des Förderbedarfs.</t>
  </si>
  <si>
    <t>Abb. C5.b: Primärschulform bei Schülerinnen und Schülern mit sonderpädagogischem Förderbedarf nach Schulstufe (2016/17)</t>
  </si>
  <si>
    <t>0.</t>
  </si>
  <si>
    <t>Anzahl der Schüler/innen mit SPF gesamt</t>
  </si>
  <si>
    <t xml:space="preserve">Anmerkungen: Primärschulform ist die Schulform, die von den meisten der Schüler/innen als Ausbildung verfolgt wird. </t>
  </si>
  <si>
    <t>Abb. C5.c: Schüler/innen mit sonderpädagogischem Förderbedarf nach Alltagssprache, Nationalität und Schulstufe (2016/17)</t>
  </si>
  <si>
    <t>Nationalität</t>
  </si>
  <si>
    <t>EU/EWR</t>
  </si>
  <si>
    <t>Ö/D/CH</t>
  </si>
  <si>
    <t>deutsche Alltagssprache</t>
  </si>
  <si>
    <t>nichtdeutsche Alltagssprache</t>
  </si>
  <si>
    <t>Anmerkungen: In der Datenaufbereitung für Indikator C5 wurden folgende Festlegungen getroffen:</t>
  </si>
  <si>
    <t>Schulstufen</t>
  </si>
  <si>
    <t>in Sonderschulklassen unterrichtet</t>
  </si>
  <si>
    <t>integriert unterrichtet</t>
  </si>
  <si>
    <t>dünn besiedelt (überw.ländlich)</t>
  </si>
  <si>
    <t>Anzahl Schüler/innen gesamt</t>
  </si>
  <si>
    <t>nichtdeustch</t>
  </si>
  <si>
    <t>deutsch</t>
  </si>
  <si>
    <t>Stufe 0–4</t>
  </si>
  <si>
    <t>Stufe 5–8</t>
  </si>
  <si>
    <t>Stufe 9</t>
  </si>
  <si>
    <t>Integrationsquote</t>
  </si>
  <si>
    <t>Abb. C5.f: Verteilung der Schüler/innen ohne SPF (0.–9. Schulstufe) auf Klassen mit integriert unterrichteten Schülerinnen und Schülern (2016/17)</t>
  </si>
  <si>
    <t>dicht besiedelt (überw.städtisch)</t>
  </si>
  <si>
    <t>NMS/HS</t>
  </si>
  <si>
    <t>keine Schüler/innen mit SPF</t>
  </si>
  <si>
    <t>1 Schüler/in SPF</t>
  </si>
  <si>
    <t>2–3 Schüler/innen mit SPF</t>
  </si>
  <si>
    <t>4 oder mehr Schüler/innen mit SPF</t>
  </si>
  <si>
    <t xml:space="preserve">Anmerkungen: *Der Urbanisierungsgrad in der Kategorisierung von 2015 kann aufgrund von Änderungen der Gemeindestruktur nicht auf die Daten von 2013/14 umgelegt werden. </t>
  </si>
  <si>
    <t>Anteil der Klassen (in %)</t>
  </si>
  <si>
    <t>einzige Klasse der Schule (Typ a)</t>
  </si>
  <si>
    <t>einzige Integrationsklasse der Schule (Typ b)</t>
  </si>
  <si>
    <t>eine von mehreren Integrationsklassen (Typ c)</t>
  </si>
  <si>
    <t>alle Klassen Integrationsklassen (Typ d)</t>
  </si>
  <si>
    <t>Anzahl der Klassen</t>
  </si>
  <si>
    <t xml:space="preserve">Lesehilfe: 20 % der Integrationsklassen in Österreich sind zugleich die einzigen Klassen der Schule in dieser Schulstufe/diesen Schulstufen (Typ a). Bei 45 % der Integrationsklassen gibt es in dieser Schulstufe/diesen Schulstufen weitere Klassen (ohne Integration) an der Schule (Typ b). bei 22 % der Integrationsklassen gibt es mindestens eine weitere Integrationsklasse und mindestens eine weitere Klasse ohne Integration in dieser Schulstufe/diesen Schulstufen an der Schule (Typ c). 14 % der Integrationsklassen sind schließlich an Schulen, in denen diese und alle weiteren Klassen in dieser Schulstufe/diesen Schulstufen Integrationsklassen sind (Typ d). </t>
  </si>
  <si>
    <t>Abb. C5.h: Anteil der außerordentlichen Schüler/innen (0.–9. Schulstufe) nach Bundesland, Urbanisierungsgrad und Schulstufe (2016/17)</t>
  </si>
  <si>
    <t>AO und männlich</t>
  </si>
  <si>
    <t>AO und weiblich</t>
  </si>
  <si>
    <t>0.–2.*</t>
  </si>
  <si>
    <t>Anzahl der Schüler/innen gesamt</t>
  </si>
  <si>
    <t>Anmerkungen: *Aufgrund der flexiblen Schuleingangsphase werden die Schulstufen 0–2 für diese Darstellung zusammengefasst.</t>
  </si>
  <si>
    <t>Abb. C5.i: Staatsangehörigkeit der außerordentlichen Schüler/innen (0.–9. Schulstufe) im Zeitverlauf (2006/07 bis 2016/17)</t>
  </si>
  <si>
    <t>Ehemaliges Jugoslawien (außer Slowenien)</t>
  </si>
  <si>
    <t>Anteil a.o. Schüler/innen (in %)</t>
  </si>
  <si>
    <t>Österreich/Deutschland/Schweiz</t>
  </si>
  <si>
    <t>anderer Staat</t>
  </si>
  <si>
    <t>Anmerkunegn: In der Datenaufbereitung für Indikator C5 wurden folgende Festlegungen getroffen:</t>
  </si>
  <si>
    <t>Abb. C5.j: Beibehalung des a. o. Status nach Schulform und Alltagssprache (2015/16)</t>
  </si>
  <si>
    <t>Anteil der a. o. Schüler/innen (in %)</t>
  </si>
  <si>
    <t xml:space="preserve">deutsch   </t>
  </si>
  <si>
    <t>nicht deutsch</t>
  </si>
  <si>
    <t>a.o. Status auch im Folgejahr (2016/17)</t>
  </si>
  <si>
    <t>a.o. Status nur 2015/16</t>
  </si>
  <si>
    <t>a.o. Status nur 2012/13</t>
  </si>
  <si>
    <t>a.o. Status auch im Folgejahr (2013/14)</t>
  </si>
  <si>
    <t>Anmerkungen: *In die Gesamtwerte fließen auch Schüler/innen aus Schulformen ein, die nicht dargestellt sind (Statutschulen etc.). **Die Fallzahl von Schülerinnen und Schülern mit deutscher Alltagssprache an den PTS ist zu gering für die Darstellung.</t>
  </si>
  <si>
    <t>PTS**</t>
  </si>
  <si>
    <t>Schüler/innen geben an, dass sie …</t>
  </si>
  <si>
    <t>sehr gerne in die Schule gehen.</t>
  </si>
  <si>
    <t>(sehr) ungern in die Schule gehen.</t>
  </si>
  <si>
    <t>Burschen</t>
  </si>
  <si>
    <t>max. Pflichtschule</t>
  </si>
  <si>
    <t>Lehre, BMS</t>
  </si>
  <si>
    <t>Uni/FH/Akad.</t>
  </si>
  <si>
    <t>Schüler/innen (in %)</t>
  </si>
  <si>
    <t xml:space="preserve">Abb. C6.b: Zufriedenheit mit der Klasse der Schüler/innen in der 4. und der 8. Schulstufe (2015, 2016) </t>
  </si>
  <si>
    <t>sehr zufrieden mit der Klasse sind.</t>
  </si>
  <si>
    <t>(sehr) unzufrieden mit der Klasse sind.</t>
  </si>
  <si>
    <t>Abb. C6.c: Schulschwänzen und Zuspätkommen für ausgewählte Vergleichsländer (2015)</t>
  </si>
  <si>
    <t xml:space="preserve">Anmerkung: Die Angaben beziehen sich auf den zweiwöchigen Zeitraum vor Durchführung der PISA-Testung. </t>
  </si>
  <si>
    <t>Abb. C6.d: Unterrichtsdisziplin in den naturwissenschaftlichen Fächern für ausgewählte Vergleichsländer (2015)</t>
  </si>
  <si>
    <t>Die Schüler/innen hören nicht auf das, was die Lehrerin/der Lehrer sagt.</t>
  </si>
  <si>
    <t>Abb. C6.e1: Lehrerzentrierte Unterstützung im naturwissenschaftlichen Unterricht im internationalen Vergleich und nach Schulsparten (2015)</t>
  </si>
  <si>
    <t>Abb. C6.e2: Lehrerzentrierte Unterstützung im naturwissenschaftlichen Unterricht im internationalen Vergleich und nach Schulsparten (2015)</t>
  </si>
  <si>
    <t>Anmerkungen: Basis zur berechnung der lehrerzentrierten Unterstützung bilden die in Abbildung C6.f dargestellten Items. 0 stellt den OECD-Mittelwert dar, 1 die internationale Standardabweichugn. Länder mit negativen Indexwerten liegen unter dem Durchschnitt, Länder mit positiven Indexwerten liegen über dem Durchschnitt.</t>
  </si>
  <si>
    <t>Anmerkungen: Basis zur berechnung der lehrerzentrierten Unterstützung bilden die in Abbildung C6.f dargestellten Items. 0 stellt den OECD-Mittelwert dar, 1 die internationale Standardabweichugn. Schulsparten mit negativen Indexwerten liegen unter dem Durchschnitt, Schulsparten mit positiven Indexwerten liegen über dem Durchschnitt.</t>
  </si>
  <si>
    <t>Die Lehrerin/der Lehrer gibt den Schülerinnen und Schülern die Gelegenheit, ihre Meinung zu sagen.</t>
  </si>
  <si>
    <t>Die Lehrerin/der Lehrer erklärt etwas so lange, bis es alle verstanden haben.</t>
  </si>
  <si>
    <t>Die Lehrerin/der Lehrer hilft den Schülerinnen und Schülern beim Lernen.</t>
  </si>
  <si>
    <t>Die Lehrerin/der Lehrer gibt zusätzliche Hilfe, wenn Schüler/innen sie benötigen.</t>
  </si>
  <si>
    <t>Die Lehrerin/der Lehrer interessiert sich für den Lernfortschritt jedes Schülers/jeder Schülerin.</t>
  </si>
  <si>
    <t>Abb. C8.a: Instrumente der Qualitätssicherung und -entwicklung an Volksschulen (2015)</t>
  </si>
  <si>
    <t>Analyse des Bedarfs an Weiterbildung</t>
  </si>
  <si>
    <t>externe Evaluation</t>
  </si>
  <si>
    <t>Anteil der Schulen bzw. Schüler/innen (in %)</t>
  </si>
  <si>
    <t>Konzept für Weiterbildung (Personal- entwicklungs- plan)</t>
  </si>
  <si>
    <t>interne Evaluation (Selbst- beurteilung)</t>
  </si>
  <si>
    <t>Feedback von Schülerinnen und Schülern</t>
  </si>
  <si>
    <t>Schul- entwicklungs- gruppe</t>
  </si>
  <si>
    <t>andere Instrumente</t>
  </si>
  <si>
    <t>Mentorinnen/ Mentoren für junge Lehrpersonen</t>
  </si>
  <si>
    <t>Abb. C8.b: Instrumente der Qualitätssicherung und -entwicklung an Schulen der Sekundarstufe I (2016/17)</t>
  </si>
  <si>
    <t>Anzahl der Schulen bzw. Schüler/innen gesamt</t>
  </si>
  <si>
    <t>Allgemeinbildende Pflichtschulen (APS)</t>
  </si>
  <si>
    <t>Allgemeinbildende höhere Schulen (AHS)</t>
  </si>
  <si>
    <t>Abb. C8.c: Erfahrung mit Schulentwicklungsplänen und Häufigkeit von Bilanz- und Zielvereinbarungsgesprächen (2017/18)</t>
  </si>
  <si>
    <t>Quelle: BIFIE (SQA-Evaluation).</t>
  </si>
  <si>
    <t>Anzahl bisheriger Bilanz- und Zielvereinbarungsgespräche</t>
  </si>
  <si>
    <t>Schulart</t>
  </si>
  <si>
    <t>Standardfehler</t>
  </si>
  <si>
    <t>Anzahl Schulen in der Befragung</t>
  </si>
  <si>
    <t>Anzahl Schulen gesamt</t>
  </si>
  <si>
    <t>Erfahrung mit Schulentwicklungsplänen</t>
  </si>
  <si>
    <t>Durchschnittliche Schuljahre</t>
  </si>
  <si>
    <t xml:space="preserve">Durchschnittliche Anzahl der Gespräche </t>
  </si>
  <si>
    <t>überhaupt nicht relevant (5)</t>
  </si>
  <si>
    <t>sehr relevant (1)</t>
  </si>
  <si>
    <t>Anteil der Schulleiter/innen (in %)</t>
  </si>
  <si>
    <t>Entwicklungsplan</t>
  </si>
  <si>
    <t>Bundes-Schulsparten-Entwicklungsplan</t>
  </si>
  <si>
    <t>Landes- Entwicklungsplan</t>
  </si>
  <si>
    <t>Regional- Entwicklungsplan</t>
  </si>
  <si>
    <t xml:space="preserve">Wien </t>
  </si>
  <si>
    <t>SEK I</t>
  </si>
  <si>
    <t>Anzahl der Schulleiter/innen</t>
  </si>
  <si>
    <t>Der jeweilige Entwicklungs- plan ist unbekannt.</t>
  </si>
  <si>
    <t>Abb. C7.i</t>
  </si>
  <si>
    <t>Abb. C7.j</t>
  </si>
  <si>
    <t>Abb. C8.a</t>
  </si>
  <si>
    <t>Abb. C8.b</t>
  </si>
  <si>
    <t>Abb. C8.c</t>
  </si>
  <si>
    <t>Abb. C8.d</t>
  </si>
  <si>
    <t>– Eine Klasse wird (unabhängig von Schulbezeichnungen) als Sonderschulklasse gewertet, wenn die Schüler/innen nach obiger Definition die Mehrheit stellen. Statistik Austria nimmt diese Zuordnung anhand der in der Klasse häufigsten Schulformkennzahl vor, weswegen hier die Berichterstattungen geringfügig abweichen (2016/17: nach der Berechnungsmethode des NBB sind 4,5 % der Klassen (0.–9. Schulstufe) Sonderschulklassen, nach Berechnungsmethode der Statistik Austria 4,2 %).</t>
  </si>
  <si>
    <t>– Eine Klasse wird (unabhängig von Schulbezeichnungen) als Sonderschulklasse gewertet, wenn die Schüler/innen nach obiger Definition die Mehrheit stellen. Statistik Austria nimmt diese Zuordnung anhand der in der Klasse häufigsten Schulformkennzahl vor, weswegen hier die Berichterstattungen geringfügig abweichen (2016/17: nach der Berechnungsmethode des NBB sind 4,5 % der Klassen (0.-9. Schulstufe) Sonderschulklassen, nach Berechnungsmethode der Statistik Austria 4,2 %).</t>
  </si>
  <si>
    <t>in Vorschulklasse</t>
  </si>
  <si>
    <t>in Schuleingangsklasse</t>
  </si>
  <si>
    <t>Abb. C1.c: Einschulung in die Vorschulstufe nach Alltagssprache und SPF (Zeitverlauf 2006/07 bis 2016/17)</t>
  </si>
  <si>
    <t>Abgänger/innen der 4. Schulstufe (in %)</t>
  </si>
  <si>
    <t>Anzahl der Abgänger/innen der 4. Schulstufe</t>
  </si>
  <si>
    <t>Übertritte aus Volksschulen in …</t>
  </si>
  <si>
    <t>Anmerkungen: Übertritte werden als effektive Übertrittsraten angegeben, d. h., nur Schüler/innen, die im Schuljahr 2015/16 die letzte Schulstufe verlassen haben, werden berücksichtigt. Repetentinnen und Repetenten werden herausgerechnet. *inkl. Oberstufe der Volksschule. **inkl. Schülerinnen und Schülern, die nach dem Lehrplan der Sonderschule in anderen Schulen unterrichtet werden.</t>
  </si>
  <si>
    <t>Sonderschulen**</t>
  </si>
  <si>
    <t>Abb. C1.e: Übertritt von der NMS/Hs oder AHS-Unterstufe in die Sekundarstufe II (2015/16 auf 2016/17)</t>
  </si>
  <si>
    <t>Abgänger/innen der 8. Schulstufe (in %)</t>
  </si>
  <si>
    <t xml:space="preserve">Anzahl der Abgänger/innen der 8. Schulstufe </t>
  </si>
  <si>
    <t>Austritt</t>
  </si>
  <si>
    <t>Übertritte aus der HS*/NMS in ...</t>
  </si>
  <si>
    <t>Übertritte aus der AHS-Unterstufe in ...</t>
  </si>
  <si>
    <t>Abb. C1.f: Vorbildung beim Eintritt in die Sekundarstufe II (2016/17)</t>
  </si>
  <si>
    <t>Anteil der Vorbildung der Schüler/innen beim Eintritt in die SEK II (in %)</t>
  </si>
  <si>
    <t>Anzahl der Schüler/innen beim Eintritt in die SEK II nach Vorbildung</t>
  </si>
  <si>
    <t>Anmerkung: *inkl. Oberstufe der Volksschule.</t>
  </si>
  <si>
    <t>Abb. C1.g: Beteiligung im Sekundarbereich I (5. bis 8. Schulstufe) nach Größe des Wohnortes der Schüler/innen und Geschlecht (2016)</t>
  </si>
  <si>
    <t>m</t>
  </si>
  <si>
    <t>w</t>
  </si>
  <si>
    <t xml:space="preserve">ges. </t>
  </si>
  <si>
    <t>Quelle: Statistik Austria (Abgestimmte Erwerbsstatistik).</t>
  </si>
  <si>
    <t>Anzahl Schüler/innen</t>
  </si>
  <si>
    <t>Anmerkung: Daten zum Stichtag 31.10.2016.</t>
  </si>
  <si>
    <t>Einwohnerzahl</t>
  </si>
  <si>
    <t>ab 100.000 (ohne Wien)</t>
  </si>
  <si>
    <t xml:space="preserve">20.000 bis &lt; 100.000 </t>
  </si>
  <si>
    <t xml:space="preserve">&lt; 20.000 </t>
  </si>
  <si>
    <t>Abb. C1.h: Beteiligung im Sekundarbereich II (ab der 9. Schulstufe) nach Größe des Wohnortes der Schüler/innen und Geschlecht (2016)</t>
  </si>
  <si>
    <t>BHS/Kollegs</t>
  </si>
  <si>
    <t>BMS/ Gesundheits-schulen</t>
  </si>
  <si>
    <t>Abb. C1.i: Vorbildung der Schüler/innen der ersten Berufsschulklassen nach Geschlecht (2016/17)</t>
  </si>
  <si>
    <t>Berufsschule*</t>
  </si>
  <si>
    <t>Hauptschule/Neue Mittelschule</t>
  </si>
  <si>
    <t>Anmerkungen: Unter Vorbildung ist die im Schuljahr 2015/16 besuchte schulische Ausbildung mit oder ohne vorhergehenden Abschluss einer (weiterführenden) Ausbildung zu verstehen. Wenn für 2015/16 keine Ausbildung gemeldet wurde, wurde die Ausbildung 2014/15 bzw. 2013/14 herangezogen. *hauptsächlich Wiederholungen bzw. Lehrberufswechsel, **inkl. Zuzüge aus dem Ausland bzw. vorheriger Schulbesuch im Ausland.</t>
  </si>
  <si>
    <t>Abb. C1.j: Vorbildung der Schüler/innen der ersten Berufsschulklassen nach Abschluss bzw. Abbruch (2016/17)</t>
  </si>
  <si>
    <t>Schultyp-Vorbildung</t>
  </si>
  <si>
    <t>erfolgreich beendet</t>
  </si>
  <si>
    <t>abgebrochen</t>
  </si>
  <si>
    <t>Schüler/innen der Einstiegsklasse der BS mit der jeweiligen Vorbildung (in %)</t>
  </si>
  <si>
    <t xml:space="preserve">Anzahl Schüler/innen der Einstiegsklasse der BS mit der jeweiligen Vorbildung </t>
  </si>
  <si>
    <t>Letzte Ausbildung vor Lehrantritt wurde …</t>
  </si>
  <si>
    <t>Anmerkungen: Unter Vorbildung ist die im Schuljahr 2015/16 besuchte schulische Ausbildung mit oder ohne vorhergehenden Abschluss einer (weiterführenden) Ausbildung zu verstehen. Wenn für 2015/16 keine Ausbildung gemeldet wurde, wurde die Ausbildung 2014/15 bzw. 2013/14 herangezogen. *hauptsächlich Wiederholungen bzw. Lehrberufswechsel.</t>
  </si>
  <si>
    <t>Abb. C1.k</t>
  </si>
  <si>
    <t>Abb. C1.l</t>
  </si>
  <si>
    <t>bis 20 Jahre</t>
  </si>
  <si>
    <t>21–25 Jahre</t>
  </si>
  <si>
    <t>26–30 Jahre</t>
  </si>
  <si>
    <t>über 30 Jahre</t>
  </si>
  <si>
    <t>Fachhoschulen</t>
  </si>
  <si>
    <t>Pädagogische Hochschulen</t>
  </si>
  <si>
    <t>BHS (HBLA, u.a.)***</t>
  </si>
  <si>
    <t>Post-sek. Ausbildung****</t>
  </si>
  <si>
    <t>Studienanfänger/innen (in %)*</t>
  </si>
  <si>
    <t>Studienanfänger/innen (in %)**</t>
  </si>
  <si>
    <t>Anzahl der Studienanfänger/innen*</t>
  </si>
  <si>
    <t>Anzahl der Studienanfänger/innen**</t>
  </si>
  <si>
    <t xml:space="preserve">Anmerkungen: **Nur inländische ordentliche Studienanfänger/innen. An öffentlichen Universitäten sind das Erstimmatrikulierte zum WS 2016/17, an Fachhochschulen und Pädagogsichen Hochschulen Anfänger/innen von Bachelor-Studiengängen zum WS 2016/17. Die Zahlen der Pädagogischen Hochschulen beziehen sich mangels öffentlich verfügbarer Daten auf alle Studierenden in Bachelorstudiengängen im WS 2016/17, nicht nur auf Anfänger/innen. ***Umfasst alle BHS-Schultypen außer HAK und HTL, also insbesondere wirtschaftsberufliche, touristische, land- und forstwirtschaftliche und pädagogische Schulen. ****inkl. tertiärer Abschlüsse (Uni, FH). </t>
  </si>
  <si>
    <t xml:space="preserve">Anmerkung: *Nur inländische ordentliche Studienanfänger/innen. An öffentlichen Universitäten sind das Erstimmatrikulierte zum WS 2016/17, an Fachhochschulen und Pädagogsichen Hochschulen Anfänger/innen von Bachelor-Studiengängen zum WS 2016/17. </t>
  </si>
  <si>
    <t>Anteil der Übertritte (in %)</t>
  </si>
  <si>
    <t>Anzahl der Übertritte</t>
  </si>
  <si>
    <t>Anmerkungen: Sonderschulen sind inkl. Schülerinnen und Schülern, die nach dem Lehrplan der Sonderschule in anderen Schulen unterrichtet werden. Allgemeinbildende Statutschulen sind inkl. Schülerinnen und Schülern mit ausländischem Lehrplan und sonstiger allgemeinbildender Schulen. *inkl. Oberstufe der Volksschule, **inkl. Wegzüge ins Ausland und weiterer Schulbesuch im Ausland.</t>
  </si>
  <si>
    <t>Anmerkungen: BMS sind inkl. sonstiger berufsbildender (Statut-)Schulen. *inkl. Oberstufe der Volksschule, **inkl. Wegzüge ins Ausland und weiterer Schulbesuch im Ausland, ***umfasst auch Schüler/innen, die von anderen Schulformen der Sekundarstufe I wechseln, insbesondere Schüler/innen der Sonderschule.</t>
  </si>
  <si>
    <t>Schüler/innen der 8. Schulstufe 2015/16 gesamt</t>
  </si>
  <si>
    <t>Abb. C2.b: Übertritte in Schulformen der Sekundarstufe I und II nach Bildung der Eltern (2015, 2017)</t>
  </si>
  <si>
    <t>Kind wird nach der VS wechseln in …</t>
  </si>
  <si>
    <t>tertiärer Bildungs-abschluss (Uni/FH/Akad.)</t>
  </si>
  <si>
    <t>Anteil der Schüler/innen der jeweiligen Herkunftslandgruppe (in %)</t>
  </si>
  <si>
    <t>höchste Schulbildung der Eltern:</t>
  </si>
  <si>
    <t>Jugendliche/r wird nach der 8. Stufe wechseln in …</t>
  </si>
  <si>
    <t>Berufsschule</t>
  </si>
  <si>
    <t>Anmerkung: Angaben zur Schulwahl auf Basis von Schüler- bzw. Elternangaben am Ende der 4. bzw. 8. Schulstufe.</t>
  </si>
  <si>
    <r>
      <t xml:space="preserve">Abbildung beruht auf individuellen Schuldaten. Nutzung nach Antragstellung in der Forschungsdatenbibliothek des BIFIE unter </t>
    </r>
    <r>
      <rPr>
        <u/>
        <sz val="10"/>
        <color rgb="FF3A65DE"/>
        <rFont val="Arial"/>
        <family val="2"/>
      </rPr>
      <t/>
    </r>
  </si>
  <si>
    <t>fdb@bifie.at</t>
  </si>
  <si>
    <t>Urbanisierungsgrad: dicht besiedelt (überw. städtisch)</t>
  </si>
  <si>
    <t xml:space="preserve">Urbanisierungsgrad: dünn besiedelt (überw. ländlich) </t>
  </si>
  <si>
    <t>Anmerkungen: Dargestellt sind die Koeffizienten eines linearen Pfadmodells mit der AHS-U-Wahl in der 4. Schulstufe bzw. der AHS-O-/BHS-Wahl in der 8. Schulstufe als abhängiger Variable. Gesamteffekte sind die partiellen Effekte unter Kontrolle aller hier aufgeführten Merkmale. Der primäre Effekt ergibt sich als Gesamteffekt minus sekundärem Effekt. Für den sekundären Effekt werden die erzielten Testleistungen kontrolliert. Wenn primäre und sekundäre Effekte ein umgekehrtes Vorzeichen haben, wurde, um eine Vorstellung von der relativen Stärke der beiden Effekte zu erhalten, mit Absolutbeträgen gerechnet.</t>
  </si>
  <si>
    <t>Abb. C2.d: AHS-Übertrittsquoten nach Bildung der Eltern und Leseverständnis (2015)</t>
  </si>
  <si>
    <t>Übertrittsquote für Kinder von Eltern mit:</t>
  </si>
  <si>
    <t>tertiärem Bildungsabschluss (Uni/FH/Akad.)</t>
  </si>
  <si>
    <t>351–370</t>
  </si>
  <si>
    <t>371–390</t>
  </si>
  <si>
    <t>391–410</t>
  </si>
  <si>
    <t>411–430</t>
  </si>
  <si>
    <t>431–450</t>
  </si>
  <si>
    <t>451–470</t>
  </si>
  <si>
    <t>471–490</t>
  </si>
  <si>
    <t>491–510</t>
  </si>
  <si>
    <t>511–530</t>
  </si>
  <si>
    <t>531–550</t>
  </si>
  <si>
    <t>551–570</t>
  </si>
  <si>
    <t>571–590</t>
  </si>
  <si>
    <t>591–610</t>
  </si>
  <si>
    <t>611–630</t>
  </si>
  <si>
    <t>631–650</t>
  </si>
  <si>
    <t>Kompetenz der Schüler/innen im Leseverständnis (in Punkten)</t>
  </si>
  <si>
    <t>Lesehinweis: Schüler/innen, deren Eltern maximal Pflichtschule haben und die im Leseverständnis nahe am Österreichschnitt von 523 Punkten liegen, geben zu 28 % an, nach der Volksschule in eine AHS überzutreten.</t>
  </si>
  <si>
    <t>Anmerkungen: Sonderschulen sind inkl. Schüler/innen, die nach dem Lehrplan der Sonderschule in anderen Schulen unterrichtet werden. Allgemeinbildende Statutschulen sind inkl. Schulen mit ausländischem Lehrplan und sonstiger allgemeinbildender Schulen. *inkl. Oberstufe der Volksschule, **inkl. Wegzüge ins Ausland und weiterer Schulbesuch im Ausland.</t>
  </si>
  <si>
    <t>Schüler/innen der 4. Schulstufe Ende 2015/16 gesamt</t>
  </si>
  <si>
    <t>Schüler/innen der 8. Schulstufe Ende
2015/16 gesamt</t>
  </si>
  <si>
    <t>BS (274)</t>
  </si>
  <si>
    <t>BMS (59)</t>
  </si>
  <si>
    <t>BHS (130)</t>
  </si>
  <si>
    <t>technisch/gewerblich (133)</t>
  </si>
  <si>
    <t>kaufmännisch (9)</t>
  </si>
  <si>
    <t>sozialberuflich (3)</t>
  </si>
  <si>
    <t>Tourismus (5)</t>
  </si>
  <si>
    <t>wirtschaftsberufl. (24)</t>
  </si>
  <si>
    <t>land- und forstwirtsch.** (9)</t>
  </si>
  <si>
    <t>AHS (85 Schulformen)</t>
  </si>
  <si>
    <t>BAfEP/BASOP (6)</t>
  </si>
  <si>
    <t>typisch weiblich (&gt; 66,6 %)</t>
  </si>
  <si>
    <t>ausgeglichen (33,4–66,6 %)</t>
  </si>
  <si>
    <t>typisch männlich (&gt; 66,6 %)</t>
  </si>
  <si>
    <t>Schüler/innen der 10. Schulstufe (in %)</t>
  </si>
  <si>
    <t xml:space="preserve">Lesebeispiel: In den 85 Schulformen an AHS befinden sich 31 % der Schüler/innen in einer typisch weiblichen Schulform, d. h., mehr als zwei Drittel der Schüler/innen dieser Schulform sind weiblich. 2 % der Schüler/innen besuchen typisch männliche Schulformen (Männeranteil höher als zwei Drittel). 67 % besuchen eine relativ ausgeglichene AHS-Schulform, d. h., dass der Frauen- bzw. Männeranteil in diesen Schulformen unter zwei Dritteln liegt. </t>
  </si>
  <si>
    <t>Anmerkungen: *ohne Statutschulen und Lehrgänge zur Ausbildung von Sportwarten, Trainer/innen u. Ä., **Schulen in der Zuständigkeit des BMBWF.</t>
  </si>
  <si>
    <t>Abb. C2.g: Anteil der Schüler/innen der 10. Schulstufe in geschlechts-(un-)typischen und ausgeglichenen Schulformen* nach Schultyp und Geschlecht (2016/17)</t>
  </si>
  <si>
    <t>in geschlechtstypischen Schulformen</t>
  </si>
  <si>
    <t>in ausgeglichenen Schulformen</t>
  </si>
  <si>
    <t>in geschlechtsuntypischen Schulformen</t>
  </si>
  <si>
    <t>Frauen</t>
  </si>
  <si>
    <t>Männer</t>
  </si>
  <si>
    <t>Anmerkungen: *ohne Statutschulen und Lehrgänge zur Ausbildung von Sportwarten, Trainer/innen u. Ä.</t>
  </si>
  <si>
    <t>techn./gewerbl.</t>
  </si>
  <si>
    <t>Anmerkungen: Angaben ohne ordentliche Schüler/innen ohne Jahreserfolgsbeurteilung (Schulabgänger/innen während des Schuljahrs). außerordentl. = außerordentliche Schüler/innen in %, *ohne AHS für Berufstätige und ohne Übergangsstufen zum Oberstufenrealgymnasium, ***ohne Sonderformen wie Schulen für berufstätige, Meisterschulen, Kollegs etc.</t>
  </si>
  <si>
    <t>Abb. C7.a: Erfolgsquoten* in mittleren und höheren Schulen nach Geschlecht (2015/16)</t>
  </si>
  <si>
    <t>BAKIP, BASOP</t>
  </si>
  <si>
    <t>Abb. C7.c: Ausbildungsverlauf der Neueinsteiger/innen in maturaführenden Schulen (Ausbildungsbeginn 2011/12)</t>
  </si>
  <si>
    <t>in gleicher Ausbildung – mit Klassen-wiederholung(en)</t>
  </si>
  <si>
    <t>Ausbildungsstand zu Beginn des Schuljahrs</t>
  </si>
  <si>
    <t>Neueinsteiger/innen (kumuliert, in %)</t>
  </si>
  <si>
    <t>in gleicher Ausbildung – ohne Klassen-wiederholung</t>
  </si>
  <si>
    <t>Anmerkungen: Die Ausgangskohorte umfasst die Neueinsteiger/innen des Schuljahrs 2011/12. *ohne AHS für Berufstätige, **ohne Sonderformen wie Lehrgänge oder Schulen für Berufstätige.</t>
  </si>
  <si>
    <t>Abb. C7.d: Ausbildungsverlauf der Neueinsteiger/innen in 3- und 4-jährigen BMS (Ausbildungsbeginn 2011/12)</t>
  </si>
  <si>
    <t>Anmerkungen: Die Ausgangskohorte umfasst die Neueinsteiger/innen des Schuljahrs 2011/12. *ohne Sonderformen wie Lehrgänge oder Schulen für Berufstätige.</t>
  </si>
  <si>
    <t>Abb. C7.e: Weitere Ausbildung nach der Einstiegsklasse* maturaführender Schulen nach schulischer Herkunft (2016/17)</t>
  </si>
  <si>
    <t>von Neuer Mittelschule</t>
  </si>
  <si>
    <t>Anmerkung: *9. Schulstufe.</t>
  </si>
  <si>
    <t>Abb. C7.f: Weitere Ausbildung nach der Einstiegsklasse* maturaführender Schulen nach Alltagssprache (2016/17)</t>
  </si>
  <si>
    <t>Abb. C7.g: Vergleich der durchschnittlichen Leistungen und Noten in der 4. und 8. Schulstufe nach Urbanisierungsgrad (2015, 2017)</t>
  </si>
  <si>
    <t>Abb. C7.h: Verteilung der Mathematikleistungen nach Noten (8. Schulstufe, 2017)</t>
  </si>
  <si>
    <t>Abb. C7.j: Regelmäßige Nachhilfe in Abhängigkeit von Mathematikkompetenz nach Bildung der Eltern (2017)</t>
  </si>
  <si>
    <t>Häufigkeit der Nachhilfe in Mathematik</t>
  </si>
  <si>
    <t>Dauer der Nachhilfe</t>
  </si>
  <si>
    <t>Mathematiknote (Halbjahreszeugnis)</t>
  </si>
  <si>
    <t>immer</t>
  </si>
  <si>
    <t>häufig</t>
  </si>
  <si>
    <t>selten</t>
  </si>
  <si>
    <t>Sehr Gut</t>
  </si>
  <si>
    <t>Gut</t>
  </si>
  <si>
    <t>Befriedigend</t>
  </si>
  <si>
    <t>Genügend</t>
  </si>
  <si>
    <t>Nicht Genügend</t>
  </si>
  <si>
    <t>mehr als 4 Std./W.</t>
  </si>
  <si>
    <t>mehr als 2 Std./W.</t>
  </si>
  <si>
    <t>mehr als 1 Std./W.</t>
  </si>
  <si>
    <t>höchstens 1 Std./W.</t>
  </si>
  <si>
    <t>keine</t>
  </si>
  <si>
    <t>Abb. C7.i1: Häufigkeit und Dauer von Nachhilfe in Mathematik in der 8. Schulstufe nach Schulsparte und Note im Halbjahreszeugnis (2017)</t>
  </si>
  <si>
    <t>Abb. C7.i2: Häufigkeit und Dauer von Nachhilfe in Mathematik in der 8. Schulstufe nach Schulsparte und Note im Halbjahreszeugnis (2017)</t>
  </si>
  <si>
    <t>Leistungs-perzentil</t>
  </si>
  <si>
    <t>Anteil Schüler/innen mit regelmäßiger Nachhilfe (in %)</t>
  </si>
  <si>
    <t xml:space="preserve">Anzahl Schüler/innen mit regelmäßiger Nachhilfe </t>
  </si>
  <si>
    <t>Kompetenzwert Mathematik</t>
  </si>
  <si>
    <t xml:space="preserve">Anmerkung: Werte für Schüler/innen mit Eltern mit maximal Pflichtschulabschluss in der AHS aufgrund geringer Fallzahlen (&lt; 100 pro Datenpunkt) nicht dargestellt. </t>
  </si>
  <si>
    <t>SEK I gesamt**</t>
  </si>
  <si>
    <t>Abb. C7.b: Retentionsquoten* in der Sekundarstufe I nach Geschlecht und Alltagssprache (2016/17)</t>
  </si>
  <si>
    <t xml:space="preserve">Anmerkungen: Zur Berechnung der Alltagssprache wurden sowohl die bei der Schuleinschreibung erstgenannte als auch die zweit- und drittgenannte Sprache berücksichtigt, was von der Berechnungsweise der Statistik Austria abweicht. Als Auskunftsjahr der Alltagssprache wurde das Schuljahr 2013/14 herangezogen. *Die Retentionsquoten stellen die Anzahl der Schüler/innen, die im Schuljahr 2016/17 in der 8. Schulstufe sind, als Anteil an der Ausgangskohorte dar. Die Ausgangskohorte umfasst die Schüler/innen, die im Schuljahr 2013/14 in der 5. Schulstufe in den jweiligen Schultyp eingetreten sind. **ohne Sonderschulen und allgemeinbildende Statutschulen. </t>
  </si>
  <si>
    <t>Anzahl der Schüler/innen der Ausgangskohorte auf der 8. Schulstufe im Jahr 2016/17</t>
  </si>
  <si>
    <t>Anzahl der Schüler/innen auf der 5. Schulstufe im Jahr 2013/14 (=Ausgangskohorte)</t>
  </si>
  <si>
    <t>5. %-Perzentil</t>
  </si>
  <si>
    <t>25. %-Perzentil</t>
  </si>
  <si>
    <t>50. %-Perzentil</t>
  </si>
  <si>
    <t>75. %-Perzentil</t>
  </si>
  <si>
    <t>95. %-Perzentil</t>
  </si>
  <si>
    <t>Note</t>
  </si>
  <si>
    <t>NMV (V)</t>
  </si>
  <si>
    <t>HS (1. LG)</t>
  </si>
  <si>
    <t>NMS (V)</t>
  </si>
  <si>
    <t>HS (2. LG)</t>
  </si>
  <si>
    <t>NMS (G)</t>
  </si>
  <si>
    <t>HS (3. LG)</t>
  </si>
  <si>
    <t>Mathematikleistung (2017)</t>
  </si>
  <si>
    <t xml:space="preserve">Anmerkung: Die Erklärung der schulformkombinierten Notenstufen findet sich im Text der Kennzahl C7.5 im Band 1 des NBB 2018. Nicht abgebildete kombinierte Notenstufen wurden aufgrund zu geringer Fallzahlen von der Analyse ausgeschlossen. </t>
  </si>
  <si>
    <t>Aufstufung von der Vorschulstufe in die 1. Schulstufe im Schuljahr 2014/15</t>
  </si>
  <si>
    <t>Abstufung von der 1. Schulstufe in die Vorschulstufe im Schuljahr 2014/15</t>
  </si>
  <si>
    <t>Anteil der Schul-anfänger/innen (in %)</t>
  </si>
  <si>
    <t>Anteil der regulären Schul-anfänger/innen (in %)</t>
  </si>
  <si>
    <t>mit früher Feststellung eines SPF</t>
  </si>
  <si>
    <t>2015/16 auf 2016/17</t>
  </si>
  <si>
    <t>2012/13 auf 2013/14</t>
  </si>
  <si>
    <t>Hauptschulen</t>
  </si>
  <si>
    <t>2009/10 auf 2010/11</t>
  </si>
  <si>
    <t>Anzahl der Abgänger/innen der 8. Schulstufe</t>
  </si>
  <si>
    <t>Übertritte aus AHS-Unterstufe in ...</t>
  </si>
  <si>
    <t xml:space="preserve">Anmerkungen: Übertritte werden als effektive Übertrittsraten angegeben, d. h., nur Schüler/innen, die im Schuljahr 2015/16 die letzte Schulstufe verlassen haben, werden berücksichtigt. Repetentinnen und Repetenten werden herausgerechnet. Austritt ohne weitere Ausbildung (inkl. unbekannt, Wegzug ins Ausland), *inkl. Oberstufe der Volksschule, **inkl. berufsbildender Statutschulen. </t>
  </si>
  <si>
    <t>Übertritte aus HS*/NMS in ...</t>
  </si>
  <si>
    <t>Übertritt von der Volksschule in die 
Sekundarstufe I in den Schultyp …</t>
  </si>
  <si>
    <t xml:space="preserve">Sbg. </t>
  </si>
  <si>
    <t>VS-Schüler/innen Ende 2015/16 gesamt</t>
  </si>
  <si>
    <t>Übertritte aus der Primarstufe in die Sekundarstufe I nach Bundesland und Alltagssprache</t>
  </si>
  <si>
    <t xml:space="preserve">Verstädterungsgrad österreichischer Gemeinden </t>
  </si>
  <si>
    <t>Mit dem Verstädterungsgrad, im Nationalen Bildungsbericht auch Urbanisierungsgrad genannt, hat die Generaldirektion Regionalpolitik und Stadtentwicklung der Europäischen Kommission eine Charakterisierung von Verwaltungseinheiten (LAU2) nach Besiedelungsdichte geschaffen (Europäische Kommission, 2016a). In Österreich erfolgt diese Charakterisierung auf Ebene der Gemeinden.
Abhängig vom Anteil der Bevölkerung in städtischen Ballungsgebieten und städtischen Zentren werden die Verwaltungseinheiten drei Gebietstypen zugeordnet:</t>
  </si>
  <si>
    <t>Bezeichnung im NBB 2018</t>
  </si>
  <si>
    <t>Im Jahr 2011 wurde die Methode der Zuordnung reformiert*, zur vergleichenden Illustration siehe die folgenden beiden Abbildungen. Aufgrund dieser Reform können Ergebnisse einzelner Kennzahlen im NBB 2018 von jenen Ergebnissen im NBB 2015 abweichen. Dies betrifft die Ergebnisse der Bildungsstandardüberprüfungen in Mathematik im Jahr 2013 und auch in Deutsch im Jahr 2015 sowie die Ergebnisse aus der BIST-Baseline der Jahre 2009 und 2010, denen im NBB 2018 die aktuelle Zuordnungsform zugrunde gelegt wurde.</t>
  </si>
  <si>
    <t>Europäische Kommission (2010). EU Labour force survey. Explanatory notes. Verfügbar unter</t>
  </si>
  <si>
    <t>Europäische Kommission (2016a). Verstädterungsgrad: Übersicht. Verfügbar unter</t>
  </si>
  <si>
    <t>Europäische Kommission (2016b). Verstädterungsgrad: Methodologie. Verfügbar unter</t>
  </si>
  <si>
    <t>Europäische Kommission (2016c). Correspondence table. Degree of Urbanisation (DEGURBA) - Local Administrative Units. Verfügbar unter</t>
  </si>
  <si>
    <t>Statistik Austria (2019). Regionale Gliederungen: Stadt-Land. Verfügbar unter</t>
  </si>
  <si>
    <t>Betrifft die folgenden Abbildungen im NBB 2018: A3.b, A3.d, A3.e, A3.g, A3.i, B3.m, B5.d, B5.g, C3.a, C3.b, C4.c, C4.d, C5.a, C5.d, C5.f, C5.g, C5.h, C6.a, C6.b, C7.g, D3.a, D3.d, D3.g, D3.j, D4.a, D4.b, D4.e, D4.h, D4.i, D4.l, D7.b, D7.c, E1.b, E1.c, E2.g ;Tab. C2.a, Tab. D7.a; sowie die folgenden Abbildungen im NBB 2015: B2.a, C1.g, C1.h</t>
  </si>
  <si>
    <t>Quelle: Europäische Kommission 2019, Kartographie: Statistik Austria.</t>
  </si>
  <si>
    <t>Erstellt am 01.01.2019.</t>
  </si>
  <si>
    <t>Betrifft die folgenden Abbildungen im NBB 2015: C1.n, C4.a, D4.a, D4.c, D5.a, D5.c, D5.d, D5.f, D5.g; Tabelle C7.a</t>
  </si>
  <si>
    <r>
      <rPr>
        <i/>
        <sz val="10"/>
        <color theme="1"/>
        <rFont val="Arial"/>
        <family val="2"/>
      </rPr>
      <t xml:space="preserve">Anmerkungen: </t>
    </r>
    <r>
      <rPr>
        <sz val="10"/>
        <color theme="1"/>
        <rFont val="Arial"/>
        <family val="2"/>
      </rPr>
      <t>*Bis ins Jahr 2011 wurden zusammenhängende Verwaltungseinheiten abhängig von Bevölkerungsdichte und benachbarten Gebieten den drei Gebietstypen zugeordnet. Details zum Vorgehen bis 2011 siehe bei der Europäischen Kommission (2010, S. 137) unter DEGURBA.
Im Jahr 2011 hat die Europäsiche Kommission die Methode der Zuordnung reformiert. Ab dem Jahr 2012 werden zunächst 1 km² großen Rasterzellen drei Kategorien zugeordnet. Für die Zuordnung der (unterschiedlich großen) Verwaltungseinheiten zu den drei Gebietstypen ist im nächsten Schritt der vorwiegende Typ von Rasterzellen ausschlaggebend. So werden Verzerrungen aufgrund unterschiedlich großer Verwaltungseinheiten verringert. Details zur Zuordnung und zur Anpassung der Methode im Jahr 2012 finden sich auf der Internetpräsenz der Europäischen Kommission (2016b), ebenso die Zuordnung der Verwaltungseinheiten in der EU nach aktuellem Vorgehen (Europäische Kommission, 2016c).
Zuordnung und Karten für Österreich finden sich bei Statistik Austria (2019).</t>
    </r>
  </si>
  <si>
    <t>Großbritannien</t>
  </si>
  <si>
    <t>Abb. C8.d: Bekanntheit und Relevanz von Regional-, Landes- und Bundes-Schulsparten.Entwicköungsplänen bei Schulleiterinnen und -leitern (2018)</t>
  </si>
  <si>
    <t>Anmerkungen: Die Erfahrung mit Schulentwicklungsplänen reicht theoretisch von 0 (beginn mit SQA erst im Schuljahr 2017/18) bis 5 (Beginn mit SQA im Schuljahr 2012/13) Schuljahre. In der Anzahl der Bilanz- und Zielvereinbarungsgespräche sind alle Gespräche seit dem Einstieg in SQA eingerechnet. Gewichtung und Bestimmung von Standardfehlern durch multiple Imputation basierend auf einem Modell mit bekannten Hintergrundvariablen der Schulen, die nicht geantwortet haben.</t>
  </si>
  <si>
    <t>Anmerkung: Gewichtung und Bestimmung von Standardfehlern durch multiple Imputation basierend auf einem Modell mit bekannten Hintergrundvariablen der Schulen, die nicht geantwortet haben.</t>
  </si>
  <si>
    <t xml:space="preserve">Anzahl Übertritte in AHS </t>
  </si>
  <si>
    <t>Übertritte für Kinder von Eltern mit:</t>
  </si>
  <si>
    <t xml:space="preserve">Anmerkung: Dargestellt sind die Übertrittsquoten für Schüler/innen mit einer Leistung zwischen dem 20. und 80. Perzentil der Leistungsbeurteilung in der jeweiligen Gruppe. </t>
  </si>
  <si>
    <t>weiß nicht</t>
  </si>
  <si>
    <t xml:space="preserve">Dieser Inhalt wurde ersetzt durch </t>
  </si>
  <si>
    <t>Tab. C4.x</t>
  </si>
  <si>
    <t>Tabelle C4.x</t>
  </si>
  <si>
    <t>Tab. C4.x: Anteil der Schüler/innen bis zur 8. Schulstufe mit schulischer Nachmittagsbetreuung (2017/18)</t>
  </si>
  <si>
    <t>Schultypen zusammen*</t>
  </si>
  <si>
    <t>Neue Mittelschulen</t>
  </si>
  <si>
    <t>Anzahl Schüler/innen bis zur 8. Schulstufe gesamt</t>
  </si>
  <si>
    <t>Anmerkung: *inkl. Schulen mit ausländischem Lehrplan, Sonderschulen und sonstigen allgemeinbildenden (Statut-)Schulen.</t>
  </si>
  <si>
    <t>Anteil Schüler/innen mit schulischer Nachmittagsbetreuung (in %)</t>
  </si>
  <si>
    <t xml:space="preserve">Anzahl Schüler/innen mit schulischer Nachmittagsbetreuung </t>
  </si>
  <si>
    <t>http://doi.org/10.17888/nbb2018-1-C-dat.3</t>
  </si>
  <si>
    <t>http://doi.org/10.17888/nbb2018-1-C.3</t>
  </si>
  <si>
    <t>http://doi.org/10.17888/nbb2018-1.4</t>
  </si>
  <si>
    <t xml:space="preserve">Anmerkungen: *Der Urbanisierungsgrad in der Klassifikation von 2015 kann wegen Änderungen der Gemeindestruktur nicht auf die Daten von 2013/14 angelegt werden. </t>
  </si>
  <si>
    <t>Abb. C5.e: Integrationsquote nach Bundesland im Zeitverlauf (2006/07 bis 2016/17)</t>
  </si>
  <si>
    <t>Segregationsquote</t>
  </si>
  <si>
    <t>Tab. C5.x</t>
  </si>
  <si>
    <t>Abb. C5.d: Förderform von Schülerinnen und Schülern der 0.–9. Schulstufe mit sonderpädagogischem Förderbedarf nach regionalen und sozialen Merkmalen (Integrationsquote; 2016/17)</t>
  </si>
  <si>
    <t>Abb. C5.g: Struktur der Integrationsklassen (0.–9. Schulstufe) innerhalb von Schulen (2016/17)</t>
  </si>
  <si>
    <t>Tab. C5.x: Segregations- und Inklusionsquote nach Bundesland im Zeitverlauf (2006/07 bis 2016/17)</t>
  </si>
  <si>
    <t>Inklusionsquote</t>
  </si>
  <si>
    <t>Anteil an allen Schüler/innen der 0.-9. Schulstufe (in %)</t>
  </si>
  <si>
    <t>Anzahl der Schüler/innen mit sonderpädagogischem Förderbedarf in Sonderschulklassen</t>
  </si>
  <si>
    <t>Anzahl der Schüler/innen mit sonderpädagogischem Förderbedarf, die integriert unterrichtet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</si>
</sst>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3" formatCode="_-* #,##0.00_-;\-* #,##0.00_-;_-* &quot;-&quot;??_-;_-@_-"/>
    <numFmt numFmtId="164" formatCode="0.0"/>
    <numFmt numFmtId="165" formatCode="_-* #,##0_-;\-* #,##0_-;_-* &quot;-&quot;??_-;_-@_-"/>
    <numFmt numFmtId="166" formatCode="#,##0.0_)"/>
    <numFmt numFmtId="167" formatCode="_-* #,##0.00\ _k_r_-;\-* #,##0.00\ _k_r_-;_-* &quot;-&quot;??\ _k_r_-;_-@_-"/>
    <numFmt numFmtId="168" formatCode="_(&quot;$&quot;* #,##0_);_(&quot;$&quot;* \(#,##0\);_(&quot;$&quot;* &quot;-&quot;_);_(@_)"/>
    <numFmt numFmtId="169" formatCode="_(&quot;$&quot;* #,##0.00_);_(&quot;$&quot;* \(#,##0.00\);_(&quot;$&quot;* &quot;-&quot;??_);_(@_)"/>
    <numFmt numFmtId="170" formatCode="#,##0;\-#,##0;\-"/>
    <numFmt numFmtId="171" formatCode="#,##0.00;\-#,##0.00;\-"/>
  </numFmts>
  <fonts count="62">
    <font>
      <sz val="11"/>
      <color theme="1"/>
      <name val="Calibri"/>
      <family val="2"/>
      <scheme val="minor"/>
    </font>
    <font>
      <sz val="11"/>
      <color rgb="FFFF0000"/>
      <name val="Calibri"/>
      <family val="2"/>
      <scheme val="minor"/>
    </font>
    <font>
      <sz val="10"/>
      <color theme="1"/>
      <name val="Arial"/>
      <family val="2"/>
    </font>
    <font>
      <b/>
      <sz val="10"/>
      <color theme="1"/>
      <name val="Arial"/>
      <family val="2"/>
    </font>
    <font>
      <sz val="11"/>
      <name val="Arial"/>
      <family val="2"/>
    </font>
    <font>
      <sz val="10"/>
      <color rgb="FFFF0000"/>
      <name val="Arial"/>
      <family val="2"/>
    </font>
    <font>
      <sz val="11"/>
      <color rgb="FF9C0006"/>
      <name val="Calibri"/>
      <family val="2"/>
      <scheme val="minor"/>
    </font>
    <font>
      <b/>
      <sz val="12"/>
      <color theme="1"/>
      <name val="Arial"/>
      <family val="2"/>
    </font>
    <font>
      <u/>
      <sz val="11"/>
      <color theme="10"/>
      <name val="Calibri"/>
      <family val="2"/>
      <scheme val="minor"/>
    </font>
    <font>
      <u/>
      <sz val="10"/>
      <color theme="10"/>
      <name val="Arial"/>
      <family val="2"/>
    </font>
    <font>
      <sz val="11"/>
      <color theme="1"/>
      <name val="Arial"/>
      <family val="2"/>
    </font>
    <font>
      <sz val="10"/>
      <name val="Arial"/>
      <family val="2"/>
    </font>
    <font>
      <sz val="11"/>
      <color theme="1"/>
      <name val="Calibri"/>
      <family val="2"/>
      <scheme val="minor"/>
    </font>
    <font>
      <b/>
      <sz val="14"/>
      <color theme="1"/>
      <name val="Arial"/>
      <family val="2"/>
    </font>
    <font>
      <u/>
      <sz val="10"/>
      <name val="Arial"/>
      <family val="2"/>
    </font>
    <font>
      <b/>
      <sz val="10"/>
      <name val="Arial"/>
      <family val="2"/>
    </font>
    <font>
      <i/>
      <sz val="10"/>
      <color theme="1"/>
      <name val="Arial"/>
      <family val="2"/>
    </font>
    <font>
      <b/>
      <sz val="12"/>
      <name val="Arial"/>
      <family val="2"/>
    </font>
    <font>
      <sz val="12"/>
      <name val="Arial"/>
      <family val="2"/>
    </font>
    <font>
      <sz val="7"/>
      <name val="Arial"/>
      <family val="2"/>
    </font>
    <font>
      <sz val="10"/>
      <name val="Times New Roman"/>
      <family val="1"/>
    </font>
    <font>
      <sz val="8"/>
      <name val="Arial"/>
      <family val="2"/>
    </font>
    <font>
      <b/>
      <sz val="8"/>
      <color indexed="8"/>
      <name val="MS Sans Serif"/>
      <family val="2"/>
    </font>
    <font>
      <sz val="11"/>
      <name val="µ¸¿ò"/>
      <charset val="129"/>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sz val="8"/>
      <color indexed="8"/>
      <name val="Arial"/>
      <family val="2"/>
    </font>
    <font>
      <sz val="10"/>
      <color indexed="8"/>
      <name val="Arial"/>
      <family val="2"/>
      <charset val="238"/>
    </font>
    <font>
      <sz val="10"/>
      <color indexed="8"/>
      <name val="Arial"/>
      <family val="2"/>
    </font>
    <font>
      <b/>
      <sz val="10"/>
      <color indexed="8"/>
      <name val="MS Sans Serif"/>
      <family val="2"/>
    </font>
    <font>
      <u/>
      <sz val="10"/>
      <color indexed="12"/>
      <name val="Arial"/>
      <family val="2"/>
    </font>
    <font>
      <u/>
      <sz val="10"/>
      <color indexed="36"/>
      <name val="Arial"/>
      <family val="2"/>
    </font>
    <font>
      <u/>
      <sz val="8.5"/>
      <color theme="10"/>
      <name val="Arial"/>
      <family val="2"/>
    </font>
    <font>
      <u/>
      <sz val="7.5"/>
      <color indexed="12"/>
      <name val="Courier"/>
      <family val="3"/>
    </font>
    <font>
      <b/>
      <sz val="8.5"/>
      <color indexed="8"/>
      <name val="MS Sans Serif"/>
      <family val="2"/>
    </font>
    <font>
      <sz val="8"/>
      <name val="Arial"/>
      <family val="2"/>
      <charset val="238"/>
    </font>
    <font>
      <sz val="10"/>
      <name val="MS Sans Serif"/>
      <family val="2"/>
    </font>
    <font>
      <sz val="8"/>
      <name val="Courier"/>
      <family val="3"/>
    </font>
    <font>
      <sz val="10"/>
      <name val="Helvetica"/>
      <family val="2"/>
    </font>
    <font>
      <sz val="11"/>
      <color theme="1"/>
      <name val="Calibri"/>
      <family val="2"/>
      <charset val="238"/>
      <scheme val="minor"/>
    </font>
    <font>
      <sz val="8"/>
      <color theme="1"/>
      <name val="Arial"/>
      <family val="2"/>
    </font>
    <font>
      <sz val="11"/>
      <color theme="1"/>
      <name val="Czcionka tekstu podstawowego"/>
      <family val="2"/>
    </font>
    <font>
      <sz val="9"/>
      <name val="Times New Roman"/>
      <family val="1"/>
    </font>
    <font>
      <b/>
      <u/>
      <sz val="10"/>
      <color indexed="8"/>
      <name val="MS Sans Serif"/>
      <family val="2"/>
    </font>
    <font>
      <sz val="7.5"/>
      <color indexed="8"/>
      <name val="MS Sans Serif"/>
      <family val="2"/>
    </font>
    <font>
      <sz val="10"/>
      <name val="Tahoma"/>
      <family val="2"/>
    </font>
    <font>
      <b/>
      <sz val="8"/>
      <name val="Arial"/>
      <family val="2"/>
    </font>
    <font>
      <b/>
      <sz val="14"/>
      <name val="Helv"/>
    </font>
    <font>
      <b/>
      <sz val="12"/>
      <name val="Helv"/>
    </font>
    <font>
      <i/>
      <sz val="8"/>
      <name val="Tms Rmn"/>
    </font>
    <font>
      <b/>
      <sz val="8"/>
      <name val="Tms Rmn"/>
    </font>
    <font>
      <sz val="10"/>
      <name val="Courier"/>
      <family val="3"/>
    </font>
    <font>
      <sz val="12"/>
      <name val="ＭＳ Ｐゴシック"/>
      <family val="3"/>
      <charset val="128"/>
    </font>
    <font>
      <u/>
      <sz val="11"/>
      <color theme="10"/>
      <name val="Arial"/>
      <family val="2"/>
    </font>
    <font>
      <u/>
      <sz val="10"/>
      <color rgb="FF3A65DE"/>
      <name val="Arial"/>
      <family val="2"/>
    </font>
  </fonts>
  <fills count="26">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indexed="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ck">
        <color indexed="63"/>
      </top>
      <bottom/>
      <diagonal/>
    </border>
  </borders>
  <cellStyleXfs count="256">
    <xf numFmtId="0" fontId="0" fillId="0" borderId="0"/>
    <xf numFmtId="0" fontId="3" fillId="0" borderId="0"/>
    <xf numFmtId="0" fontId="2" fillId="0" borderId="0"/>
    <xf numFmtId="0" fontId="4" fillId="0" borderId="0"/>
    <xf numFmtId="0" fontId="6" fillId="2" borderId="0" applyNumberFormat="0" applyBorder="0" applyAlignment="0" applyProtection="0"/>
    <xf numFmtId="0" fontId="8" fillId="0" borderId="0" applyNumberFormat="0" applyFill="0" applyBorder="0" applyAlignment="0" applyProtection="0"/>
    <xf numFmtId="0" fontId="10" fillId="0" borderId="0"/>
    <xf numFmtId="0" fontId="11" fillId="0" borderId="0"/>
    <xf numFmtId="43" fontId="12" fillId="0" borderId="0" applyFont="0" applyFill="0" applyBorder="0" applyAlignment="0" applyProtection="0"/>
    <xf numFmtId="0" fontId="10" fillId="0" borderId="0"/>
    <xf numFmtId="9" fontId="12" fillId="0" borderId="0" applyFont="0" applyFill="0" applyBorder="0" applyAlignment="0" applyProtection="0"/>
    <xf numFmtId="43" fontId="12" fillId="0" borderId="0" applyFont="0" applyFill="0" applyBorder="0" applyAlignment="0" applyProtection="0"/>
    <xf numFmtId="9" fontId="11" fillId="0" borderId="0" applyFont="0" applyFill="0" applyBorder="0" applyAlignment="0" applyProtection="0"/>
    <xf numFmtId="0" fontId="11" fillId="0" borderId="0"/>
    <xf numFmtId="0" fontId="12" fillId="0" borderId="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0" fillId="0" borderId="2">
      <alignment horizontal="center" vertical="center"/>
    </xf>
    <xf numFmtId="166" fontId="19" fillId="0" borderId="0" applyAlignment="0" applyProtection="0"/>
    <xf numFmtId="0" fontId="21" fillId="18" borderId="17"/>
    <xf numFmtId="0" fontId="22" fillId="19" borderId="18">
      <alignment horizontal="right" vertical="top" wrapText="1"/>
    </xf>
    <xf numFmtId="0" fontId="23" fillId="0" borderId="0"/>
    <xf numFmtId="0" fontId="21" fillId="0" borderId="1"/>
    <xf numFmtId="0" fontId="24" fillId="20" borderId="19">
      <alignment horizontal="left" vertical="top" wrapText="1"/>
    </xf>
    <xf numFmtId="0" fontId="25" fillId="21" borderId="0">
      <alignment horizontal="center"/>
    </xf>
    <xf numFmtId="0" fontId="26" fillId="21" borderId="0">
      <alignment horizontal="center" vertical="center"/>
    </xf>
    <xf numFmtId="0" fontId="11" fillId="22" borderId="0">
      <alignment horizontal="center" wrapText="1"/>
    </xf>
    <xf numFmtId="0" fontId="27" fillId="21" borderId="0">
      <alignment horizont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8" fillId="0" borderId="0">
      <alignment horizontal="right" vertical="top"/>
    </xf>
    <xf numFmtId="0" fontId="29" fillId="4" borderId="17" applyBorder="0">
      <protection locked="0"/>
    </xf>
    <xf numFmtId="0" fontId="30" fillId="0" borderId="0">
      <alignment horizontal="centerContinuous"/>
    </xf>
    <xf numFmtId="0" fontId="30" fillId="0" borderId="0" applyAlignment="0">
      <alignment horizontal="centerContinuous"/>
    </xf>
    <xf numFmtId="0" fontId="31" fillId="0" borderId="0" applyAlignment="0">
      <alignment horizontal="centerContinuous"/>
    </xf>
    <xf numFmtId="164" fontId="20" fillId="0" borderId="0" applyBorder="0"/>
    <xf numFmtId="164" fontId="20" fillId="0" borderId="5"/>
    <xf numFmtId="0" fontId="32" fillId="4" borderId="17">
      <protection locked="0"/>
    </xf>
    <xf numFmtId="0" fontId="11" fillId="4" borderId="1"/>
    <xf numFmtId="0" fontId="11" fillId="21" borderId="0"/>
    <xf numFmtId="0" fontId="33" fillId="21" borderId="1">
      <alignment horizontal="left"/>
    </xf>
    <xf numFmtId="0" fontId="34" fillId="21" borderId="0">
      <alignment horizontal="left"/>
    </xf>
    <xf numFmtId="0" fontId="35" fillId="21" borderId="0">
      <alignment horizontal="left"/>
    </xf>
    <xf numFmtId="0" fontId="36" fillId="23" borderId="0">
      <alignment horizontal="left" vertical="top"/>
    </xf>
    <xf numFmtId="0" fontId="22" fillId="24" borderId="0">
      <alignment horizontal="right" vertical="top" textRotation="90" wrapText="1"/>
    </xf>
    <xf numFmtId="0" fontId="22" fillId="24" borderId="0">
      <alignment horizontal="right" vertical="top" textRotation="90" wrapText="1"/>
    </xf>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 fillId="5" borderId="16" applyNumberFormat="0" applyFont="0" applyAlignment="0" applyProtection="0"/>
    <xf numFmtId="0" fontId="2" fillId="5" borderId="16" applyNumberFormat="0" applyFont="0" applyAlignment="0" applyProtection="0"/>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15" fillId="22" borderId="0">
      <alignment horizontal="center"/>
    </xf>
    <xf numFmtId="0" fontId="11" fillId="21" borderId="1">
      <alignment horizontal="centerContinuous" wrapText="1"/>
    </xf>
    <xf numFmtId="0" fontId="41" fillId="23" borderId="0">
      <alignment horizontal="center" wrapText="1"/>
    </xf>
    <xf numFmtId="0" fontId="11" fillId="21" borderId="1">
      <alignment horizontal="centerContinuous" wrapText="1"/>
    </xf>
    <xf numFmtId="0" fontId="42" fillId="21" borderId="2">
      <alignment wrapText="1"/>
    </xf>
    <xf numFmtId="0" fontId="42" fillId="21" borderId="2">
      <alignment wrapText="1"/>
    </xf>
    <xf numFmtId="0" fontId="21" fillId="21" borderId="2">
      <alignment wrapText="1"/>
    </xf>
    <xf numFmtId="0" fontId="21" fillId="21" borderId="2">
      <alignment wrapText="1"/>
    </xf>
    <xf numFmtId="0" fontId="21" fillId="21" borderId="2">
      <alignment wrapText="1"/>
    </xf>
    <xf numFmtId="0" fontId="21" fillId="21" borderId="2">
      <alignment wrapText="1"/>
    </xf>
    <xf numFmtId="0" fontId="21" fillId="21" borderId="2">
      <alignment wrapText="1"/>
    </xf>
    <xf numFmtId="0" fontId="21" fillId="21" borderId="2">
      <alignment wrapText="1"/>
    </xf>
    <xf numFmtId="0" fontId="21" fillId="21" borderId="2">
      <alignment wrapText="1"/>
    </xf>
    <xf numFmtId="0" fontId="21" fillId="21" borderId="2">
      <alignment wrapText="1"/>
    </xf>
    <xf numFmtId="0" fontId="42" fillId="21" borderId="4"/>
    <xf numFmtId="0" fontId="21" fillId="21" borderId="4"/>
    <xf numFmtId="0" fontId="42" fillId="21" borderId="9"/>
    <xf numFmtId="0" fontId="21" fillId="21" borderId="9"/>
    <xf numFmtId="0" fontId="21" fillId="21" borderId="7">
      <alignment horizontal="center" wrapText="1"/>
    </xf>
    <xf numFmtId="0" fontId="24" fillId="20" borderId="20">
      <alignment horizontal="left" vertical="top" wrapText="1"/>
    </xf>
    <xf numFmtId="0" fontId="11" fillId="0" borderId="0" applyFont="0" applyFill="0" applyBorder="0" applyAlignment="0" applyProtection="0"/>
    <xf numFmtId="0" fontId="2" fillId="0" borderId="0"/>
    <xf numFmtId="0" fontId="2" fillId="0" borderId="0"/>
    <xf numFmtId="0" fontId="12" fillId="0" borderId="0"/>
    <xf numFmtId="0" fontId="12" fillId="0" borderId="0"/>
    <xf numFmtId="0" fontId="2" fillId="0" borderId="0"/>
    <xf numFmtId="0" fontId="43" fillId="0" borderId="0"/>
    <xf numFmtId="0" fontId="44"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4" fillId="0" borderId="0"/>
    <xf numFmtId="0" fontId="2" fillId="0" borderId="0"/>
    <xf numFmtId="0" fontId="2" fillId="0" borderId="0"/>
    <xf numFmtId="0" fontId="44" fillId="0" borderId="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4" fillId="0" borderId="0"/>
    <xf numFmtId="0" fontId="2" fillId="0" borderId="0"/>
    <xf numFmtId="0" fontId="43" fillId="0" borderId="0"/>
    <xf numFmtId="0" fontId="11" fillId="0" borderId="0"/>
    <xf numFmtId="0" fontId="18" fillId="0" borderId="0"/>
    <xf numFmtId="0" fontId="11" fillId="0" borderId="0"/>
    <xf numFmtId="0" fontId="20" fillId="0" borderId="0"/>
    <xf numFmtId="0" fontId="2" fillId="0" borderId="0"/>
    <xf numFmtId="0" fontId="11" fillId="0" borderId="0" applyNumberFormat="0" applyFill="0" applyBorder="0" applyAlignment="0" applyProtection="0"/>
    <xf numFmtId="0" fontId="12" fillId="0" borderId="0"/>
    <xf numFmtId="0" fontId="2" fillId="0" borderId="0"/>
    <xf numFmtId="0" fontId="35" fillId="0" borderId="0"/>
    <xf numFmtId="0" fontId="2" fillId="0" borderId="0"/>
    <xf numFmtId="0" fontId="12" fillId="0" borderId="0"/>
    <xf numFmtId="0" fontId="2" fillId="0" borderId="0"/>
    <xf numFmtId="0" fontId="46" fillId="0" borderId="0"/>
    <xf numFmtId="0" fontId="12" fillId="0" borderId="0"/>
    <xf numFmtId="0" fontId="43" fillId="0" borderId="0"/>
    <xf numFmtId="0" fontId="47" fillId="0" borderId="0"/>
    <xf numFmtId="0" fontId="2" fillId="0" borderId="0"/>
    <xf numFmtId="0" fontId="12" fillId="0" borderId="0"/>
    <xf numFmtId="0" fontId="11" fillId="0" borderId="0"/>
    <xf numFmtId="0" fontId="46" fillId="0" borderId="0"/>
    <xf numFmtId="0" fontId="48" fillId="0" borderId="0"/>
    <xf numFmtId="0" fontId="46" fillId="0" borderId="0"/>
    <xf numFmtId="0" fontId="48" fillId="0" borderId="0"/>
    <xf numFmtId="0" fontId="46"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8" fillId="0" borderId="0"/>
    <xf numFmtId="0" fontId="48" fillId="0" borderId="0"/>
    <xf numFmtId="0" fontId="48" fillId="0" borderId="0"/>
    <xf numFmtId="0" fontId="46" fillId="0" borderId="0"/>
    <xf numFmtId="0" fontId="46" fillId="0" borderId="0"/>
    <xf numFmtId="0" fontId="46" fillId="0" borderId="0"/>
    <xf numFmtId="0" fontId="48" fillId="0" borderId="0"/>
    <xf numFmtId="0" fontId="12" fillId="5" borderId="16" applyNumberFormat="0" applyFont="0" applyAlignment="0" applyProtection="0"/>
    <xf numFmtId="0" fontId="49" fillId="0" borderId="0">
      <alignment horizontal="left"/>
    </xf>
    <xf numFmtId="0" fontId="12" fillId="5" borderId="16" applyNumberFormat="0" applyFont="0" applyAlignment="0" applyProtection="0"/>
    <xf numFmtId="9" fontId="4"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0" fontId="21" fillId="21" borderId="1"/>
    <xf numFmtId="0" fontId="26" fillId="21" borderId="0">
      <alignment horizontal="right"/>
    </xf>
    <xf numFmtId="0" fontId="50" fillId="23" borderId="0">
      <alignment horizontal="center"/>
    </xf>
    <xf numFmtId="0" fontId="24" fillId="24" borderId="1">
      <alignment horizontal="left" vertical="top" wrapText="1"/>
    </xf>
    <xf numFmtId="0" fontId="51" fillId="24" borderId="3">
      <alignment horizontal="left" vertical="top" wrapText="1"/>
    </xf>
    <xf numFmtId="0" fontId="24" fillId="24" borderId="15">
      <alignment horizontal="left" vertical="top" wrapText="1"/>
    </xf>
    <xf numFmtId="0" fontId="24" fillId="24" borderId="3">
      <alignment horizontal="left" vertical="top"/>
    </xf>
    <xf numFmtId="0" fontId="20" fillId="0" borderId="9">
      <alignment horizontal="center" vertical="center"/>
    </xf>
    <xf numFmtId="0" fontId="21" fillId="0" borderId="0"/>
    <xf numFmtId="0" fontId="12" fillId="0" borderId="0"/>
    <xf numFmtId="0" fontId="35" fillId="0" borderId="0"/>
    <xf numFmtId="0" fontId="4" fillId="0" borderId="0"/>
    <xf numFmtId="0" fontId="10" fillId="0" borderId="0"/>
    <xf numFmtId="0" fontId="10" fillId="0" borderId="0"/>
    <xf numFmtId="0" fontId="52" fillId="0" borderId="0"/>
    <xf numFmtId="0" fontId="12" fillId="0" borderId="0"/>
    <xf numFmtId="0" fontId="53" fillId="0" borderId="0">
      <alignment horizontal="left"/>
    </xf>
    <xf numFmtId="0" fontId="53" fillId="0" borderId="0">
      <alignment horizontal="left"/>
    </xf>
    <xf numFmtId="0" fontId="21" fillId="0" borderId="0">
      <alignment horizontal="left"/>
    </xf>
    <xf numFmtId="0" fontId="21" fillId="0" borderId="0">
      <alignment horizontal="left"/>
    </xf>
    <xf numFmtId="0" fontId="21" fillId="0" borderId="0">
      <alignment horizontal="center"/>
    </xf>
    <xf numFmtId="0" fontId="21" fillId="0" borderId="0">
      <alignment horizontal="center" vertical="center" wrapText="1"/>
    </xf>
    <xf numFmtId="0" fontId="21" fillId="0" borderId="0"/>
    <xf numFmtId="0" fontId="21" fillId="0" borderId="0">
      <alignment horizontal="left" vertical="center" wrapText="1"/>
    </xf>
    <xf numFmtId="0" fontId="21" fillId="0" borderId="0">
      <alignment horizontal="center" vertical="center" wrapText="1"/>
    </xf>
    <xf numFmtId="0" fontId="21" fillId="0" borderId="0">
      <alignment horizontal="right"/>
    </xf>
    <xf numFmtId="0" fontId="21" fillId="0" borderId="0">
      <alignment horizontal="left" vertical="center" wrapText="1"/>
    </xf>
    <xf numFmtId="0" fontId="21" fillId="0" borderId="0">
      <alignment horizontal="right"/>
    </xf>
    <xf numFmtId="0" fontId="36" fillId="25" borderId="0">
      <alignment horizontal="left"/>
    </xf>
    <xf numFmtId="0" fontId="41" fillId="25" borderId="0">
      <alignment horizontal="left" wrapText="1"/>
    </xf>
    <xf numFmtId="0" fontId="36" fillId="25" borderId="0">
      <alignment horizontal="left"/>
    </xf>
    <xf numFmtId="0" fontId="54" fillId="0" borderId="21"/>
    <xf numFmtId="0" fontId="55" fillId="0" borderId="0"/>
    <xf numFmtId="0" fontId="25" fillId="21" borderId="0">
      <alignment horizontal="center"/>
    </xf>
    <xf numFmtId="0" fontId="56" fillId="0" borderId="0"/>
    <xf numFmtId="0" fontId="53" fillId="21" borderId="0"/>
    <xf numFmtId="0" fontId="36" fillId="25" borderId="0">
      <alignment horizontal="left"/>
    </xf>
    <xf numFmtId="0" fontId="57" fillId="0" borderId="0"/>
    <xf numFmtId="41" fontId="20" fillId="0" borderId="0" applyFont="0" applyFill="0" applyBorder="0" applyAlignment="0" applyProtection="0"/>
    <xf numFmtId="167" fontId="45" fillId="0" borderId="0" applyFont="0" applyFill="0" applyBorder="0" applyAlignment="0" applyProtection="0"/>
    <xf numFmtId="43" fontId="20" fillId="0" borderId="0" applyFont="0" applyFill="0" applyBorder="0" applyAlignment="0" applyProtection="0"/>
    <xf numFmtId="0" fontId="58" fillId="0" borderId="0"/>
    <xf numFmtId="0" fontId="48" fillId="5" borderId="16" applyNumberFormat="0" applyFont="0" applyAlignment="0" applyProtection="0"/>
    <xf numFmtId="168" fontId="20" fillId="0" borderId="0" applyFont="0" applyFill="0" applyBorder="0" applyAlignment="0" applyProtection="0"/>
    <xf numFmtId="169" fontId="20" fillId="0" borderId="0" applyFont="0" applyFill="0" applyBorder="0" applyAlignment="0" applyProtection="0"/>
    <xf numFmtId="0" fontId="11" fillId="0" borderId="0"/>
    <xf numFmtId="0" fontId="59" fillId="0" borderId="0"/>
    <xf numFmtId="0" fontId="11" fillId="0" borderId="0"/>
    <xf numFmtId="0" fontId="4" fillId="0" borderId="0"/>
    <xf numFmtId="0" fontId="35" fillId="0" borderId="0"/>
    <xf numFmtId="0" fontId="60" fillId="0" borderId="0" applyNumberFormat="0" applyFill="0" applyBorder="0" applyAlignment="0" applyProtection="0">
      <alignment vertical="top"/>
      <protection locked="0"/>
    </xf>
    <xf numFmtId="43" fontId="4" fillId="0" borderId="0" applyFont="0" applyFill="0" applyBorder="0" applyAlignment="0" applyProtection="0"/>
    <xf numFmtId="0" fontId="2" fillId="0" borderId="0"/>
    <xf numFmtId="0" fontId="44" fillId="0" borderId="0"/>
    <xf numFmtId="0" fontId="4" fillId="0" borderId="0"/>
    <xf numFmtId="43" fontId="12"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cellStyleXfs>
  <cellXfs count="861">
    <xf numFmtId="0" fontId="0" fillId="0" borderId="0" xfId="0"/>
    <xf numFmtId="0" fontId="2" fillId="0" borderId="0" xfId="0" applyFont="1"/>
    <xf numFmtId="0" fontId="3" fillId="0" borderId="0" xfId="0" applyFont="1"/>
    <xf numFmtId="0" fontId="3" fillId="0" borderId="0" xfId="1"/>
    <xf numFmtId="0" fontId="0" fillId="0" borderId="3" xfId="0" applyBorder="1"/>
    <xf numFmtId="0" fontId="0" fillId="0" borderId="10" xfId="0" applyBorder="1"/>
    <xf numFmtId="0" fontId="2" fillId="0" borderId="0" xfId="2"/>
    <xf numFmtId="0" fontId="0" fillId="0" borderId="11" xfId="0" applyBorder="1"/>
    <xf numFmtId="0" fontId="2" fillId="0" borderId="5" xfId="2" applyBorder="1"/>
    <xf numFmtId="0" fontId="2" fillId="0" borderId="0" xfId="2" applyBorder="1"/>
    <xf numFmtId="0" fontId="2" fillId="0" borderId="13" xfId="2" applyBorder="1"/>
    <xf numFmtId="2" fontId="2" fillId="0" borderId="0" xfId="2" applyNumberFormat="1" applyBorder="1"/>
    <xf numFmtId="0" fontId="2" fillId="0" borderId="0" xfId="2" applyBorder="1" applyAlignment="1">
      <alignment horizontal="right"/>
    </xf>
    <xf numFmtId="0" fontId="2" fillId="0" borderId="8" xfId="2" applyBorder="1"/>
    <xf numFmtId="0" fontId="2" fillId="0" borderId="9" xfId="2" applyBorder="1"/>
    <xf numFmtId="2" fontId="2" fillId="0" borderId="9" xfId="2" applyNumberFormat="1" applyBorder="1"/>
    <xf numFmtId="0" fontId="2" fillId="0" borderId="14" xfId="2" applyBorder="1"/>
    <xf numFmtId="0" fontId="0" fillId="0" borderId="2" xfId="0" applyBorder="1" applyAlignment="1"/>
    <xf numFmtId="2" fontId="2" fillId="0" borderId="13" xfId="2" applyNumberFormat="1" applyBorder="1"/>
    <xf numFmtId="2" fontId="2" fillId="0" borderId="13" xfId="2" applyNumberFormat="1" applyBorder="1" applyAlignment="1">
      <alignment horizontal="right"/>
    </xf>
    <xf numFmtId="2" fontId="2" fillId="0" borderId="14" xfId="2" applyNumberFormat="1" applyBorder="1"/>
    <xf numFmtId="2" fontId="2" fillId="0" borderId="5" xfId="2" applyNumberFormat="1" applyBorder="1"/>
    <xf numFmtId="2" fontId="2" fillId="0" borderId="8" xfId="2" applyNumberFormat="1" applyBorder="1"/>
    <xf numFmtId="0" fontId="2" fillId="0" borderId="3" xfId="2" applyBorder="1"/>
    <xf numFmtId="0" fontId="2" fillId="0" borderId="2" xfId="2" applyBorder="1"/>
    <xf numFmtId="0" fontId="2" fillId="0" borderId="15" xfId="2" applyBorder="1"/>
    <xf numFmtId="0" fontId="2" fillId="0" borderId="10" xfId="2" applyBorder="1"/>
    <xf numFmtId="0" fontId="2" fillId="0" borderId="4" xfId="2" applyBorder="1"/>
    <xf numFmtId="0" fontId="2" fillId="0" borderId="7" xfId="2" applyBorder="1"/>
    <xf numFmtId="0" fontId="2" fillId="0" borderId="11" xfId="2" applyBorder="1"/>
    <xf numFmtId="0" fontId="2" fillId="0" borderId="6" xfId="2" applyBorder="1"/>
    <xf numFmtId="0" fontId="2" fillId="0" borderId="12" xfId="2" applyBorder="1"/>
    <xf numFmtId="2" fontId="2" fillId="0" borderId="11" xfId="2" applyNumberFormat="1" applyBorder="1"/>
    <xf numFmtId="2" fontId="2" fillId="0" borderId="6" xfId="2" applyNumberFormat="1" applyBorder="1"/>
    <xf numFmtId="2" fontId="2" fillId="0" borderId="12" xfId="2" applyNumberFormat="1" applyBorder="1"/>
    <xf numFmtId="0" fontId="1" fillId="0" borderId="0" xfId="0" applyFont="1"/>
    <xf numFmtId="3" fontId="2" fillId="0" borderId="0" xfId="2" applyNumberFormat="1" applyBorder="1"/>
    <xf numFmtId="3" fontId="2" fillId="0" borderId="13" xfId="2" applyNumberFormat="1" applyBorder="1"/>
    <xf numFmtId="3" fontId="2" fillId="0" borderId="9" xfId="2" applyNumberFormat="1" applyBorder="1"/>
    <xf numFmtId="3" fontId="2" fillId="0" borderId="14" xfId="2" applyNumberFormat="1" applyBorder="1"/>
    <xf numFmtId="3" fontId="2" fillId="0" borderId="6" xfId="2" applyNumberFormat="1" applyBorder="1"/>
    <xf numFmtId="3" fontId="2" fillId="0" borderId="12" xfId="2" applyNumberFormat="1" applyBorder="1"/>
    <xf numFmtId="0" fontId="2" fillId="0" borderId="1" xfId="2" applyBorder="1"/>
    <xf numFmtId="3" fontId="2" fillId="0" borderId="11" xfId="2" applyNumberFormat="1" applyBorder="1"/>
    <xf numFmtId="3" fontId="2" fillId="0" borderId="5" xfId="2" applyNumberFormat="1" applyBorder="1"/>
    <xf numFmtId="3" fontId="2" fillId="0" borderId="8" xfId="2" applyNumberFormat="1" applyBorder="1"/>
    <xf numFmtId="0" fontId="0" fillId="0" borderId="5" xfId="0" applyBorder="1"/>
    <xf numFmtId="0" fontId="0" fillId="0" borderId="0" xfId="0" applyAlignment="1">
      <alignment wrapText="1"/>
    </xf>
    <xf numFmtId="2" fontId="2" fillId="0" borderId="0" xfId="2" applyNumberFormat="1" applyBorder="1" applyAlignment="1">
      <alignment vertical="top" wrapText="1"/>
    </xf>
    <xf numFmtId="2" fontId="2" fillId="0" borderId="9" xfId="2" applyNumberFormat="1" applyBorder="1" applyAlignment="1">
      <alignment vertical="top" wrapText="1"/>
    </xf>
    <xf numFmtId="2" fontId="2" fillId="0" borderId="5" xfId="2" applyNumberFormat="1" applyBorder="1" applyAlignment="1">
      <alignment vertical="top" wrapText="1"/>
    </xf>
    <xf numFmtId="2" fontId="2" fillId="0" borderId="8" xfId="2" applyNumberFormat="1" applyBorder="1" applyAlignment="1">
      <alignment vertical="top" wrapText="1"/>
    </xf>
    <xf numFmtId="0" fontId="2" fillId="0" borderId="0" xfId="2" applyFill="1"/>
    <xf numFmtId="3" fontId="2" fillId="0" borderId="0" xfId="2" applyNumberFormat="1" applyBorder="1" applyAlignment="1">
      <alignment vertical="top" wrapText="1"/>
    </xf>
    <xf numFmtId="3" fontId="2" fillId="0" borderId="4" xfId="2" applyNumberFormat="1" applyBorder="1" applyAlignment="1">
      <alignment vertical="top" wrapText="1"/>
    </xf>
    <xf numFmtId="3" fontId="2" fillId="0" borderId="9" xfId="2" applyNumberFormat="1" applyBorder="1" applyAlignment="1">
      <alignment vertical="top" wrapText="1"/>
    </xf>
    <xf numFmtId="3" fontId="2" fillId="0" borderId="7" xfId="2" applyNumberFormat="1" applyBorder="1" applyAlignment="1">
      <alignment vertical="top" wrapText="1"/>
    </xf>
    <xf numFmtId="0" fontId="2" fillId="0" borderId="1" xfId="2" applyBorder="1" applyAlignment="1">
      <alignment wrapText="1"/>
    </xf>
    <xf numFmtId="2" fontId="2" fillId="0" borderId="10" xfId="2" applyNumberFormat="1" applyBorder="1"/>
    <xf numFmtId="2" fontId="2" fillId="0" borderId="4" xfId="2" applyNumberFormat="1" applyBorder="1"/>
    <xf numFmtId="2" fontId="2" fillId="0" borderId="7" xfId="2" applyNumberFormat="1" applyBorder="1"/>
    <xf numFmtId="3" fontId="2" fillId="0" borderId="10" xfId="2" applyNumberFormat="1" applyBorder="1" applyAlignment="1">
      <alignment vertical="top" wrapText="1"/>
    </xf>
    <xf numFmtId="0" fontId="2" fillId="0" borderId="0" xfId="2"/>
    <xf numFmtId="0" fontId="0" fillId="0" borderId="6" xfId="0" applyBorder="1"/>
    <xf numFmtId="0" fontId="0" fillId="0" borderId="0" xfId="0" applyBorder="1"/>
    <xf numFmtId="0" fontId="2" fillId="0" borderId="8" xfId="2" applyBorder="1"/>
    <xf numFmtId="2" fontId="2" fillId="0" borderId="3" xfId="2" applyNumberFormat="1" applyBorder="1"/>
    <xf numFmtId="2" fontId="2" fillId="0" borderId="15" xfId="2" applyNumberFormat="1" applyBorder="1"/>
    <xf numFmtId="2" fontId="2" fillId="0" borderId="2" xfId="2" applyNumberFormat="1" applyBorder="1"/>
    <xf numFmtId="2" fontId="2" fillId="0" borderId="5" xfId="2" applyNumberFormat="1" applyBorder="1" applyAlignment="1">
      <alignment horizontal="right"/>
    </xf>
    <xf numFmtId="2" fontId="2" fillId="0" borderId="8" xfId="2" applyNumberFormat="1" applyBorder="1" applyAlignment="1">
      <alignment horizontal="right"/>
    </xf>
    <xf numFmtId="2" fontId="2" fillId="0" borderId="14" xfId="2" applyNumberFormat="1" applyBorder="1" applyAlignment="1">
      <alignment horizontal="right"/>
    </xf>
    <xf numFmtId="0" fontId="5" fillId="0" borderId="0" xfId="2" applyFont="1"/>
    <xf numFmtId="2" fontId="2" fillId="0" borderId="0" xfId="2" applyNumberFormat="1" applyBorder="1" applyAlignment="1">
      <alignment horizontal="right"/>
    </xf>
    <xf numFmtId="0" fontId="2" fillId="0" borderId="0" xfId="2" applyBorder="1" applyAlignment="1"/>
    <xf numFmtId="0" fontId="0" fillId="0" borderId="12" xfId="0" applyBorder="1"/>
    <xf numFmtId="0" fontId="0" fillId="0" borderId="13" xfId="0" applyBorder="1"/>
    <xf numFmtId="0" fontId="2" fillId="0" borderId="5" xfId="2" applyBorder="1"/>
    <xf numFmtId="0" fontId="2" fillId="0" borderId="12" xfId="2" applyBorder="1" applyAlignment="1">
      <alignment wrapText="1"/>
    </xf>
    <xf numFmtId="0" fontId="2" fillId="0" borderId="13" xfId="2" applyBorder="1" applyAlignment="1">
      <alignment wrapText="1"/>
    </xf>
    <xf numFmtId="0" fontId="2" fillId="0" borderId="14" xfId="2" applyBorder="1" applyAlignment="1">
      <alignment wrapText="1"/>
    </xf>
    <xf numFmtId="10" fontId="0" fillId="0" borderId="0" xfId="0" applyNumberFormat="1"/>
    <xf numFmtId="0" fontId="6" fillId="0" borderId="0" xfId="4" applyFill="1"/>
    <xf numFmtId="0" fontId="2" fillId="0" borderId="3" xfId="2" applyBorder="1" applyAlignment="1">
      <alignment wrapText="1"/>
    </xf>
    <xf numFmtId="0" fontId="2" fillId="0" borderId="2" xfId="2" applyBorder="1" applyAlignment="1">
      <alignment wrapText="1"/>
    </xf>
    <xf numFmtId="0" fontId="2" fillId="0" borderId="15" xfId="2" applyBorder="1" applyAlignment="1">
      <alignment wrapText="1"/>
    </xf>
    <xf numFmtId="0" fontId="2" fillId="0" borderId="10" xfId="2" applyBorder="1" applyAlignment="1">
      <alignment wrapText="1"/>
    </xf>
    <xf numFmtId="0" fontId="2" fillId="0" borderId="4" xfId="2" applyBorder="1" applyAlignment="1">
      <alignment wrapText="1"/>
    </xf>
    <xf numFmtId="0" fontId="2" fillId="0" borderId="7" xfId="2" applyBorder="1" applyAlignment="1">
      <alignment wrapText="1"/>
    </xf>
    <xf numFmtId="0" fontId="0" fillId="0" borderId="1" xfId="0" applyBorder="1"/>
    <xf numFmtId="0" fontId="2" fillId="0" borderId="0" xfId="2" applyAlignment="1">
      <alignment wrapText="1"/>
    </xf>
    <xf numFmtId="0" fontId="2" fillId="0" borderId="11" xfId="2" applyBorder="1"/>
    <xf numFmtId="0" fontId="2" fillId="0" borderId="8" xfId="2" applyBorder="1"/>
    <xf numFmtId="0" fontId="2" fillId="0" borderId="5" xfId="2" applyBorder="1"/>
    <xf numFmtId="0" fontId="2" fillId="0" borderId="11" xfId="2" applyBorder="1"/>
    <xf numFmtId="0" fontId="2" fillId="0" borderId="8" xfId="2" applyBorder="1"/>
    <xf numFmtId="0" fontId="2" fillId="0" borderId="5" xfId="2" applyBorder="1"/>
    <xf numFmtId="0" fontId="7" fillId="3" borderId="0" xfId="2" applyFont="1" applyFill="1"/>
    <xf numFmtId="0" fontId="0" fillId="3" borderId="0" xfId="0" applyFill="1"/>
    <xf numFmtId="0" fontId="3" fillId="3" borderId="0" xfId="0" applyFont="1" applyFill="1"/>
    <xf numFmtId="0" fontId="2" fillId="3" borderId="0" xfId="0" applyFont="1" applyFill="1"/>
    <xf numFmtId="0" fontId="2" fillId="3" borderId="0" xfId="2" applyFill="1"/>
    <xf numFmtId="14" fontId="3" fillId="3" borderId="0" xfId="2" applyNumberFormat="1" applyFont="1" applyFill="1" applyAlignment="1">
      <alignment horizontal="left"/>
    </xf>
    <xf numFmtId="0" fontId="9" fillId="0" borderId="0" xfId="5" applyFont="1"/>
    <xf numFmtId="0" fontId="9" fillId="0" borderId="0" xfId="5" quotePrefix="1" applyFont="1"/>
    <xf numFmtId="0" fontId="2" fillId="0" borderId="5" xfId="2" applyBorder="1" applyAlignment="1">
      <alignment horizontal="left" indent="1"/>
    </xf>
    <xf numFmtId="0" fontId="2" fillId="0" borderId="8" xfId="2" applyBorder="1" applyAlignment="1">
      <alignment horizontal="left" indent="1"/>
    </xf>
    <xf numFmtId="2" fontId="2" fillId="0" borderId="1" xfId="2" applyNumberFormat="1" applyBorder="1"/>
    <xf numFmtId="0" fontId="2" fillId="0" borderId="10" xfId="2" applyBorder="1" applyAlignment="1"/>
    <xf numFmtId="0" fontId="2" fillId="0" borderId="0" xfId="2" applyAlignment="1">
      <alignment horizontal="center" wrapText="1"/>
    </xf>
    <xf numFmtId="2" fontId="2" fillId="0" borderId="9" xfId="2" applyNumberFormat="1" applyBorder="1" applyAlignment="1">
      <alignment horizontal="right"/>
    </xf>
    <xf numFmtId="0" fontId="2" fillId="0" borderId="0" xfId="2" applyBorder="1" applyAlignment="1">
      <alignment horizontal="left" indent="1"/>
    </xf>
    <xf numFmtId="0" fontId="2" fillId="0" borderId="0" xfId="2" applyBorder="1" applyAlignment="1">
      <alignment wrapText="1"/>
    </xf>
    <xf numFmtId="0" fontId="2" fillId="0" borderId="0" xfId="2" applyBorder="1" applyAlignment="1">
      <alignment horizontal="center" wrapText="1"/>
    </xf>
    <xf numFmtId="0" fontId="2" fillId="0" borderId="6" xfId="2" applyBorder="1" applyAlignment="1">
      <alignment horizontal="center" wrapText="1"/>
    </xf>
    <xf numFmtId="0" fontId="2" fillId="0" borderId="12" xfId="2" applyBorder="1" applyAlignment="1">
      <alignment horizontal="center" wrapText="1"/>
    </xf>
    <xf numFmtId="0" fontId="2" fillId="0" borderId="6" xfId="2" applyBorder="1" applyAlignment="1">
      <alignment wrapText="1"/>
    </xf>
    <xf numFmtId="0" fontId="2" fillId="0" borderId="9" xfId="2" applyBorder="1" applyAlignment="1">
      <alignment wrapText="1"/>
    </xf>
    <xf numFmtId="0" fontId="0" fillId="0" borderId="0" xfId="0" applyBorder="1" applyAlignment="1">
      <alignment wrapText="1"/>
    </xf>
    <xf numFmtId="0" fontId="2" fillId="0" borderId="6" xfId="2" applyBorder="1" applyAlignment="1">
      <alignment horizontal="right" wrapText="1"/>
    </xf>
    <xf numFmtId="0" fontId="2" fillId="0" borderId="0" xfId="2" applyBorder="1" applyAlignment="1">
      <alignment horizontal="right" wrapText="1"/>
    </xf>
    <xf numFmtId="0" fontId="2" fillId="0" borderId="12" xfId="2" applyBorder="1" applyAlignment="1">
      <alignment horizontal="right" wrapText="1"/>
    </xf>
    <xf numFmtId="0" fontId="2" fillId="0" borderId="5" xfId="2" applyBorder="1" applyAlignment="1">
      <alignment horizontal="right" wrapText="1"/>
    </xf>
    <xf numFmtId="0" fontId="2" fillId="0" borderId="5" xfId="2" applyBorder="1" applyAlignment="1">
      <alignment wrapText="1"/>
    </xf>
    <xf numFmtId="0" fontId="2" fillId="0" borderId="8" xfId="2" applyBorder="1" applyAlignment="1">
      <alignment wrapText="1"/>
    </xf>
    <xf numFmtId="0" fontId="2" fillId="0" borderId="9" xfId="2" applyBorder="1" applyAlignment="1">
      <alignment horizontal="right" wrapText="1"/>
    </xf>
    <xf numFmtId="0" fontId="2" fillId="0" borderId="0" xfId="2" applyAlignment="1">
      <alignment wrapText="1"/>
    </xf>
    <xf numFmtId="0" fontId="2" fillId="0" borderId="11" xfId="2" applyBorder="1"/>
    <xf numFmtId="0" fontId="2" fillId="0" borderId="8" xfId="2" applyBorder="1"/>
    <xf numFmtId="2" fontId="2" fillId="0" borderId="0" xfId="2" applyNumberFormat="1" applyFill="1" applyBorder="1"/>
    <xf numFmtId="0" fontId="0" fillId="0" borderId="8" xfId="0" applyBorder="1"/>
    <xf numFmtId="0" fontId="0" fillId="0" borderId="14" xfId="0" applyBorder="1"/>
    <xf numFmtId="0" fontId="2" fillId="0" borderId="1" xfId="2" applyBorder="1" applyAlignment="1">
      <alignment horizontal="center"/>
    </xf>
    <xf numFmtId="164" fontId="2" fillId="0" borderId="0" xfId="2" applyNumberFormat="1" applyBorder="1"/>
    <xf numFmtId="164" fontId="2" fillId="0" borderId="5" xfId="2" applyNumberFormat="1" applyBorder="1" applyAlignment="1">
      <alignment horizontal="right"/>
    </xf>
    <xf numFmtId="164" fontId="2" fillId="0" borderId="0" xfId="2" applyNumberFormat="1" applyBorder="1" applyAlignment="1">
      <alignment horizontal="right"/>
    </xf>
    <xf numFmtId="0" fontId="2" fillId="0" borderId="0" xfId="2" applyBorder="1" applyAlignment="1">
      <alignment vertical="center" wrapText="1"/>
    </xf>
    <xf numFmtId="164" fontId="2" fillId="0" borderId="11" xfId="2" applyNumberFormat="1" applyBorder="1" applyAlignment="1">
      <alignment horizontal="right"/>
    </xf>
    <xf numFmtId="164" fontId="2" fillId="0" borderId="6" xfId="2" applyNumberFormat="1" applyBorder="1" applyAlignment="1">
      <alignment horizontal="right"/>
    </xf>
    <xf numFmtId="164" fontId="2" fillId="0" borderId="8" xfId="2" applyNumberFormat="1" applyBorder="1" applyAlignment="1">
      <alignment horizontal="right"/>
    </xf>
    <xf numFmtId="164" fontId="2" fillId="0" borderId="9" xfId="2" applyNumberFormat="1" applyBorder="1" applyAlignment="1">
      <alignment horizontal="right"/>
    </xf>
    <xf numFmtId="2" fontId="2" fillId="0" borderId="11" xfId="2" applyNumberFormat="1" applyFill="1" applyBorder="1"/>
    <xf numFmtId="2" fontId="2" fillId="0" borderId="6" xfId="2" applyNumberFormat="1" applyFill="1" applyBorder="1"/>
    <xf numFmtId="2" fontId="2" fillId="0" borderId="12" xfId="2" applyNumberFormat="1" applyFill="1" applyBorder="1"/>
    <xf numFmtId="2" fontId="2" fillId="0" borderId="5" xfId="2" applyNumberFormat="1" applyFill="1" applyBorder="1"/>
    <xf numFmtId="2" fontId="2" fillId="0" borderId="13" xfId="2" applyNumberFormat="1" applyFill="1" applyBorder="1"/>
    <xf numFmtId="2" fontId="2" fillId="0" borderId="8" xfId="2" applyNumberFormat="1" applyFill="1" applyBorder="1"/>
    <xf numFmtId="2" fontId="2" fillId="0" borderId="9" xfId="2" applyNumberFormat="1" applyFill="1" applyBorder="1"/>
    <xf numFmtId="2" fontId="2" fillId="0" borderId="14" xfId="2" applyNumberFormat="1" applyFill="1" applyBorder="1"/>
    <xf numFmtId="0" fontId="0" fillId="0" borderId="7" xfId="0" applyBorder="1"/>
    <xf numFmtId="0" fontId="2" fillId="0" borderId="10" xfId="2" applyBorder="1" applyAlignment="1">
      <alignment vertical="center" wrapText="1"/>
    </xf>
    <xf numFmtId="3" fontId="2" fillId="0" borderId="11" xfId="2" applyNumberFormat="1" applyFill="1" applyBorder="1"/>
    <xf numFmtId="3" fontId="2" fillId="0" borderId="6" xfId="2" applyNumberFormat="1" applyFill="1" applyBorder="1"/>
    <xf numFmtId="3" fontId="2" fillId="0" borderId="12" xfId="2" applyNumberFormat="1" applyFill="1" applyBorder="1"/>
    <xf numFmtId="3" fontId="2" fillId="0" borderId="5" xfId="2" applyNumberFormat="1" applyFill="1" applyBorder="1"/>
    <xf numFmtId="3" fontId="2" fillId="0" borderId="0" xfId="2" applyNumberFormat="1" applyFill="1" applyBorder="1"/>
    <xf numFmtId="3" fontId="2" fillId="0" borderId="13" xfId="2" applyNumberFormat="1" applyFill="1" applyBorder="1"/>
    <xf numFmtId="3" fontId="2" fillId="0" borderId="8" xfId="2" applyNumberFormat="1" applyFill="1" applyBorder="1"/>
    <xf numFmtId="3" fontId="2" fillId="0" borderId="9" xfId="2" applyNumberFormat="1" applyFill="1" applyBorder="1"/>
    <xf numFmtId="3" fontId="2" fillId="0" borderId="14" xfId="2" applyNumberFormat="1" applyFill="1" applyBorder="1"/>
    <xf numFmtId="0" fontId="2" fillId="0" borderId="0" xfId="2" applyAlignment="1"/>
    <xf numFmtId="3" fontId="2" fillId="0" borderId="10" xfId="2" applyNumberFormat="1" applyBorder="1"/>
    <xf numFmtId="3" fontId="2" fillId="0" borderId="4" xfId="2" applyNumberFormat="1" applyBorder="1"/>
    <xf numFmtId="3" fontId="2" fillId="0" borderId="7" xfId="2" applyNumberFormat="1" applyBorder="1"/>
    <xf numFmtId="0" fontId="2" fillId="0" borderId="0" xfId="2" applyAlignment="1">
      <alignment vertical="top" wrapText="1"/>
    </xf>
    <xf numFmtId="0" fontId="2" fillId="0" borderId="0" xfId="2" applyAlignment="1">
      <alignment horizontal="right"/>
    </xf>
    <xf numFmtId="0" fontId="2" fillId="0" borderId="11" xfId="2" applyBorder="1" applyAlignment="1">
      <alignment horizontal="right"/>
    </xf>
    <xf numFmtId="0" fontId="2" fillId="0" borderId="6" xfId="2" applyBorder="1" applyAlignment="1">
      <alignment horizontal="right"/>
    </xf>
    <xf numFmtId="0" fontId="2" fillId="0" borderId="12" xfId="2" applyBorder="1" applyAlignment="1">
      <alignment horizontal="right"/>
    </xf>
    <xf numFmtId="0" fontId="2" fillId="0" borderId="5" xfId="2" applyBorder="1" applyAlignment="1">
      <alignment horizontal="right"/>
    </xf>
    <xf numFmtId="0" fontId="2" fillId="0" borderId="13" xfId="2" applyBorder="1" applyAlignment="1">
      <alignment horizontal="right"/>
    </xf>
    <xf numFmtId="0" fontId="2" fillId="0" borderId="8" xfId="2" applyBorder="1" applyAlignment="1">
      <alignment horizontal="right"/>
    </xf>
    <xf numFmtId="0" fontId="2" fillId="0" borderId="9" xfId="2" applyBorder="1" applyAlignment="1">
      <alignment horizontal="right"/>
    </xf>
    <xf numFmtId="0" fontId="2" fillId="0" borderId="14" xfId="2" applyBorder="1" applyAlignment="1">
      <alignment horizontal="right"/>
    </xf>
    <xf numFmtId="2" fontId="2" fillId="0" borderId="6" xfId="0" applyNumberFormat="1" applyFont="1" applyBorder="1"/>
    <xf numFmtId="2" fontId="2" fillId="0" borderId="12" xfId="0" applyNumberFormat="1" applyFont="1" applyBorder="1"/>
    <xf numFmtId="2" fontId="2" fillId="0" borderId="0" xfId="0" applyNumberFormat="1" applyFont="1" applyBorder="1"/>
    <xf numFmtId="2" fontId="2" fillId="0" borderId="13" xfId="0" applyNumberFormat="1" applyFont="1" applyBorder="1"/>
    <xf numFmtId="2" fontId="2" fillId="0" borderId="9" xfId="0" applyNumberFormat="1" applyFont="1" applyBorder="1"/>
    <xf numFmtId="2" fontId="2" fillId="0" borderId="14" xfId="0" applyNumberFormat="1" applyFont="1" applyBorder="1"/>
    <xf numFmtId="0" fontId="9" fillId="3" borderId="0" xfId="5" applyFont="1" applyFill="1"/>
    <xf numFmtId="0" fontId="13" fillId="0" borderId="0" xfId="0" applyFont="1" applyBorder="1"/>
    <xf numFmtId="0" fontId="2" fillId="0" borderId="0" xfId="0" applyFont="1" applyBorder="1"/>
    <xf numFmtId="165" fontId="2" fillId="0" borderId="0" xfId="8" applyNumberFormat="1" applyFont="1" applyBorder="1"/>
    <xf numFmtId="0" fontId="3" fillId="0" borderId="0" xfId="0" applyFont="1" applyBorder="1"/>
    <xf numFmtId="0" fontId="14" fillId="0" borderId="0" xfId="5" applyFont="1" applyFill="1" applyAlignment="1">
      <alignment horizontal="left"/>
    </xf>
    <xf numFmtId="0" fontId="11" fillId="0" borderId="0" xfId="0" applyFont="1" applyFill="1" applyBorder="1" applyAlignment="1"/>
    <xf numFmtId="0" fontId="11" fillId="0" borderId="0" xfId="9" applyFont="1" applyFill="1"/>
    <xf numFmtId="0" fontId="7" fillId="0" borderId="0" xfId="0" applyFont="1" applyBorder="1"/>
    <xf numFmtId="0" fontId="17" fillId="0" borderId="0" xfId="0" applyFont="1" applyFill="1" applyBorder="1" applyAlignment="1">
      <alignment horizontal="left"/>
    </xf>
    <xf numFmtId="165" fontId="2" fillId="0" borderId="0" xfId="8" applyNumberFormat="1" applyFont="1" applyFill="1" applyBorder="1"/>
    <xf numFmtId="0" fontId="2" fillId="0" borderId="0" xfId="0" applyFont="1" applyFill="1" applyBorder="1"/>
    <xf numFmtId="0" fontId="2" fillId="0" borderId="0" xfId="0" applyFont="1" applyFill="1"/>
    <xf numFmtId="0" fontId="3" fillId="0" borderId="0" xfId="1" applyFont="1"/>
    <xf numFmtId="0" fontId="2" fillId="0" borderId="0" xfId="1" applyFont="1"/>
    <xf numFmtId="0" fontId="2" fillId="0" borderId="0" xfId="2" applyBorder="1"/>
    <xf numFmtId="0" fontId="2" fillId="0" borderId="13" xfId="2" applyBorder="1"/>
    <xf numFmtId="0" fontId="2" fillId="0" borderId="4" xfId="2" applyBorder="1"/>
    <xf numFmtId="0" fontId="2" fillId="0" borderId="7" xfId="2" applyBorder="1"/>
    <xf numFmtId="0" fontId="2" fillId="0" borderId="6" xfId="2" applyBorder="1"/>
    <xf numFmtId="0" fontId="2" fillId="0" borderId="9" xfId="2" applyBorder="1"/>
    <xf numFmtId="0" fontId="2" fillId="0" borderId="12" xfId="2" applyBorder="1"/>
    <xf numFmtId="0" fontId="2" fillId="0" borderId="14" xfId="2" applyBorder="1"/>
    <xf numFmtId="0" fontId="2" fillId="0" borderId="0" xfId="0" applyFont="1" applyBorder="1" applyAlignment="1">
      <alignment wrapText="1"/>
    </xf>
    <xf numFmtId="0" fontId="2" fillId="0" borderId="3" xfId="0" applyFont="1" applyBorder="1" applyAlignment="1">
      <alignment wrapText="1"/>
    </xf>
    <xf numFmtId="0" fontId="2" fillId="0" borderId="15" xfId="0" applyFont="1" applyBorder="1"/>
    <xf numFmtId="0" fontId="2" fillId="0" borderId="11" xfId="0" applyFont="1" applyBorder="1"/>
    <xf numFmtId="0" fontId="2" fillId="0" borderId="12" xfId="0" applyFont="1" applyBorder="1"/>
    <xf numFmtId="164" fontId="2" fillId="0" borderId="11" xfId="0" applyNumberFormat="1" applyFont="1" applyBorder="1"/>
    <xf numFmtId="164" fontId="2" fillId="0" borderId="12" xfId="0" applyNumberFormat="1" applyFont="1" applyBorder="1"/>
    <xf numFmtId="9" fontId="2" fillId="0" borderId="0" xfId="10" applyFont="1"/>
    <xf numFmtId="0" fontId="2" fillId="0" borderId="5" xfId="0" applyFont="1" applyBorder="1"/>
    <xf numFmtId="0" fontId="2" fillId="0" borderId="13" xfId="0" applyFont="1" applyBorder="1"/>
    <xf numFmtId="164" fontId="2" fillId="0" borderId="5" xfId="0" applyNumberFormat="1" applyFont="1" applyBorder="1"/>
    <xf numFmtId="164" fontId="2" fillId="0" borderId="13" xfId="0" applyNumberFormat="1" applyFont="1" applyBorder="1"/>
    <xf numFmtId="0" fontId="2" fillId="0" borderId="8" xfId="0" applyFont="1" applyBorder="1"/>
    <xf numFmtId="0" fontId="2" fillId="0" borderId="14" xfId="0" applyFont="1" applyBorder="1"/>
    <xf numFmtId="164" fontId="2" fillId="0" borderId="8" xfId="0" applyNumberFormat="1" applyFont="1" applyBorder="1"/>
    <xf numFmtId="164" fontId="2" fillId="0" borderId="14" xfId="0" applyNumberFormat="1" applyFont="1" applyBorder="1"/>
    <xf numFmtId="0" fontId="2" fillId="0" borderId="3" xfId="0" applyFont="1" applyBorder="1"/>
    <xf numFmtId="0" fontId="2" fillId="0" borderId="2" xfId="0" applyFont="1" applyBorder="1"/>
    <xf numFmtId="0" fontId="2" fillId="0" borderId="15" xfId="0" applyFont="1" applyBorder="1" applyAlignment="1">
      <alignment wrapText="1"/>
    </xf>
    <xf numFmtId="164" fontId="2" fillId="0" borderId="3" xfId="0" applyNumberFormat="1" applyFont="1" applyBorder="1"/>
    <xf numFmtId="164" fontId="2" fillId="0" borderId="2" xfId="0" applyNumberFormat="1" applyFont="1" applyBorder="1"/>
    <xf numFmtId="164" fontId="2" fillId="0" borderId="15" xfId="0" applyNumberFormat="1" applyFont="1" applyBorder="1"/>
    <xf numFmtId="164" fontId="2" fillId="0" borderId="6" xfId="0" applyNumberFormat="1" applyFont="1" applyBorder="1"/>
    <xf numFmtId="164" fontId="2" fillId="0" borderId="9" xfId="0" applyNumberFormat="1" applyFont="1" applyBorder="1"/>
    <xf numFmtId="0" fontId="2" fillId="0" borderId="9" xfId="0" applyFont="1" applyBorder="1"/>
    <xf numFmtId="164" fontId="2" fillId="0" borderId="0" xfId="0" applyNumberFormat="1" applyFont="1" applyBorder="1"/>
    <xf numFmtId="2" fontId="2" fillId="0" borderId="3" xfId="0" applyNumberFormat="1" applyFont="1" applyBorder="1"/>
    <xf numFmtId="2" fontId="2" fillId="0" borderId="2" xfId="0" applyNumberFormat="1" applyFont="1" applyBorder="1"/>
    <xf numFmtId="2" fontId="2" fillId="0" borderId="15" xfId="0" applyNumberFormat="1" applyFont="1" applyBorder="1"/>
    <xf numFmtId="2" fontId="2" fillId="0" borderId="0" xfId="0" applyNumberFormat="1" applyFont="1"/>
    <xf numFmtId="2" fontId="2" fillId="0" borderId="0" xfId="10" applyNumberFormat="1" applyFont="1"/>
    <xf numFmtId="164" fontId="2" fillId="0" borderId="0" xfId="10" applyNumberFormat="1" applyFont="1" applyBorder="1"/>
    <xf numFmtId="164" fontId="2" fillId="0" borderId="9" xfId="10" applyNumberFormat="1" applyFont="1" applyBorder="1"/>
    <xf numFmtId="164" fontId="2" fillId="0" borderId="6" xfId="0" applyNumberFormat="1" applyFont="1" applyBorder="1" applyAlignment="1">
      <alignment horizontal="right"/>
    </xf>
    <xf numFmtId="164" fontId="2" fillId="0" borderId="9" xfId="0" applyNumberFormat="1" applyFont="1" applyBorder="1" applyAlignment="1">
      <alignment horizontal="right"/>
    </xf>
    <xf numFmtId="2" fontId="2" fillId="0" borderId="5" xfId="0" applyNumberFormat="1" applyFont="1" applyBorder="1"/>
    <xf numFmtId="2" fontId="2" fillId="0" borderId="8" xfId="0" applyNumberFormat="1" applyFont="1" applyBorder="1"/>
    <xf numFmtId="2" fontId="2" fillId="0" borderId="11" xfId="0" applyNumberFormat="1" applyFont="1" applyBorder="1"/>
    <xf numFmtId="1" fontId="2" fillId="0" borderId="11" xfId="0" applyNumberFormat="1" applyFont="1" applyBorder="1"/>
    <xf numFmtId="1" fontId="2" fillId="0" borderId="5" xfId="0" applyNumberFormat="1" applyFont="1" applyBorder="1"/>
    <xf numFmtId="1" fontId="2" fillId="0" borderId="8" xfId="0" applyNumberFormat="1" applyFont="1" applyBorder="1"/>
    <xf numFmtId="0" fontId="2" fillId="0" borderId="0" xfId="0" applyFont="1" applyAlignment="1">
      <alignment wrapText="1"/>
    </xf>
    <xf numFmtId="0" fontId="2" fillId="0" borderId="1" xfId="0" applyFont="1" applyBorder="1"/>
    <xf numFmtId="0" fontId="2" fillId="0" borderId="4" xfId="0" applyFont="1" applyBorder="1"/>
    <xf numFmtId="0" fontId="2" fillId="0" borderId="7" xfId="0" applyFont="1" applyBorder="1"/>
    <xf numFmtId="0" fontId="2" fillId="0" borderId="1" xfId="0" applyFont="1" applyBorder="1" applyAlignment="1">
      <alignment wrapText="1"/>
    </xf>
    <xf numFmtId="165" fontId="2" fillId="0" borderId="4" xfId="8" applyNumberFormat="1" applyFont="1" applyBorder="1"/>
    <xf numFmtId="165" fontId="2" fillId="0" borderId="7" xfId="8" applyNumberFormat="1" applyFont="1" applyBorder="1"/>
    <xf numFmtId="2" fontId="2" fillId="0" borderId="4" xfId="0" applyNumberFormat="1" applyFont="1" applyBorder="1"/>
    <xf numFmtId="2" fontId="2" fillId="0" borderId="7" xfId="0" applyNumberFormat="1" applyFont="1" applyBorder="1"/>
    <xf numFmtId="0" fontId="2" fillId="0" borderId="10" xfId="0" applyFont="1" applyBorder="1"/>
    <xf numFmtId="165" fontId="2" fillId="0" borderId="10" xfId="8" applyNumberFormat="1" applyFont="1" applyBorder="1"/>
    <xf numFmtId="2" fontId="2" fillId="0" borderId="10" xfId="0" applyNumberFormat="1" applyFont="1" applyBorder="1"/>
    <xf numFmtId="0" fontId="2" fillId="0" borderId="6" xfId="0" applyFont="1" applyBorder="1"/>
    <xf numFmtId="0" fontId="2" fillId="0" borderId="3" xfId="0" applyFont="1" applyBorder="1" applyAlignment="1">
      <alignment horizontal="center" vertical="center" wrapText="1"/>
    </xf>
    <xf numFmtId="0" fontId="2" fillId="0" borderId="11"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1" xfId="0" applyFont="1" applyBorder="1" applyAlignment="1">
      <alignment wrapText="1"/>
    </xf>
    <xf numFmtId="0" fontId="2" fillId="0" borderId="6" xfId="0" applyFont="1" applyBorder="1" applyAlignment="1">
      <alignment wrapText="1"/>
    </xf>
    <xf numFmtId="0" fontId="2" fillId="0" borderId="12" xfId="0" applyFont="1" applyBorder="1" applyAlignment="1">
      <alignment wrapText="1"/>
    </xf>
    <xf numFmtId="0" fontId="2" fillId="0" borderId="10" xfId="0" applyFont="1" applyBorder="1" applyAlignment="1">
      <alignment wrapText="1"/>
    </xf>
    <xf numFmtId="0" fontId="2" fillId="0" borderId="4" xfId="0" applyFont="1" applyBorder="1" applyAlignment="1">
      <alignment wrapText="1"/>
    </xf>
    <xf numFmtId="0" fontId="2" fillId="0" borderId="7" xfId="0" applyFont="1" applyBorder="1" applyAlignment="1">
      <alignment wrapText="1"/>
    </xf>
    <xf numFmtId="165" fontId="2" fillId="0" borderId="5" xfId="8" applyNumberFormat="1" applyFont="1" applyBorder="1"/>
    <xf numFmtId="165" fontId="2" fillId="0" borderId="13" xfId="8" applyNumberFormat="1" applyFont="1" applyBorder="1"/>
    <xf numFmtId="165" fontId="2" fillId="0" borderId="8" xfId="8" applyNumberFormat="1" applyFont="1" applyBorder="1"/>
    <xf numFmtId="165" fontId="2" fillId="0" borderId="9" xfId="8" applyNumberFormat="1" applyFont="1" applyBorder="1"/>
    <xf numFmtId="165" fontId="2" fillId="0" borderId="14" xfId="8" applyNumberFormat="1" applyFont="1" applyBorder="1"/>
    <xf numFmtId="165" fontId="2" fillId="0" borderId="11" xfId="8" applyNumberFormat="1" applyFont="1" applyBorder="1"/>
    <xf numFmtId="165" fontId="2" fillId="0" borderId="6" xfId="8" applyNumberFormat="1" applyFont="1" applyBorder="1"/>
    <xf numFmtId="165" fontId="2" fillId="0" borderId="12" xfId="8" applyNumberFormat="1" applyFont="1" applyBorder="1"/>
    <xf numFmtId="0" fontId="0" fillId="0" borderId="0" xfId="0" applyFont="1"/>
    <xf numFmtId="0" fontId="2" fillId="0" borderId="1" xfId="0" applyFont="1" applyBorder="1" applyAlignment="1">
      <alignment horizontal="center" wrapText="1"/>
    </xf>
    <xf numFmtId="0" fontId="2" fillId="0" borderId="15" xfId="0" applyFont="1" applyBorder="1" applyAlignment="1">
      <alignment horizontal="center" wrapText="1"/>
    </xf>
    <xf numFmtId="165" fontId="2" fillId="0" borderId="1" xfId="8" applyNumberFormat="1" applyFont="1" applyBorder="1"/>
    <xf numFmtId="165" fontId="2" fillId="0" borderId="4" xfId="8" applyNumberFormat="1" applyFont="1" applyBorder="1" applyAlignment="1">
      <alignment horizontal="center"/>
    </xf>
    <xf numFmtId="165" fontId="2" fillId="0" borderId="7" xfId="8" applyNumberFormat="1" applyFont="1" applyBorder="1" applyAlignment="1">
      <alignment horizontal="center"/>
    </xf>
    <xf numFmtId="2" fontId="2" fillId="0" borderId="0" xfId="10" applyNumberFormat="1" applyFont="1" applyFill="1" applyBorder="1" applyAlignment="1">
      <alignment horizontal="center"/>
    </xf>
    <xf numFmtId="2" fontId="2" fillId="0" borderId="15" xfId="10" applyNumberFormat="1" applyFont="1" applyBorder="1" applyAlignment="1">
      <alignment horizontal="right"/>
    </xf>
    <xf numFmtId="2" fontId="2" fillId="0" borderId="10" xfId="10" applyNumberFormat="1" applyFont="1" applyBorder="1" applyAlignment="1">
      <alignment horizontal="right"/>
    </xf>
    <xf numFmtId="2" fontId="2" fillId="0" borderId="4" xfId="10" applyNumberFormat="1" applyFont="1" applyBorder="1" applyAlignment="1">
      <alignment horizontal="right"/>
    </xf>
    <xf numFmtId="2" fontId="2" fillId="0" borderId="7" xfId="10" applyNumberFormat="1" applyFont="1" applyBorder="1" applyAlignment="1">
      <alignment horizontal="right"/>
    </xf>
    <xf numFmtId="0" fontId="9" fillId="0" borderId="0" xfId="5" applyFont="1" applyAlignment="1">
      <alignment vertical="top"/>
    </xf>
    <xf numFmtId="0" fontId="2" fillId="0" borderId="0" xfId="0" applyFont="1" applyAlignment="1">
      <alignment vertical="top" wrapText="1"/>
    </xf>
    <xf numFmtId="0" fontId="2" fillId="0" borderId="0" xfId="0" applyFont="1" applyBorder="1" applyAlignment="1">
      <alignment wrapText="1"/>
    </xf>
    <xf numFmtId="0" fontId="2" fillId="0" borderId="0" xfId="2" applyBorder="1"/>
    <xf numFmtId="0" fontId="2" fillId="0" borderId="13" xfId="2" applyBorder="1"/>
    <xf numFmtId="0" fontId="2" fillId="0" borderId="11" xfId="2" applyBorder="1" applyAlignment="1">
      <alignment wrapText="1"/>
    </xf>
    <xf numFmtId="0" fontId="2" fillId="0" borderId="12" xfId="2" applyBorder="1"/>
    <xf numFmtId="0" fontId="2" fillId="0" borderId="14" xfId="2" applyBorder="1"/>
    <xf numFmtId="0" fontId="2" fillId="0" borderId="3" xfId="0" applyFont="1" applyBorder="1" applyAlignment="1">
      <alignment horizontal="center"/>
    </xf>
    <xf numFmtId="0" fontId="2" fillId="0" borderId="2" xfId="0" applyFont="1" applyBorder="1" applyAlignment="1">
      <alignment horizontal="center"/>
    </xf>
    <xf numFmtId="0" fontId="2" fillId="0" borderId="15" xfId="0" applyFont="1" applyBorder="1" applyAlignment="1">
      <alignment horizontal="center"/>
    </xf>
    <xf numFmtId="0" fontId="2" fillId="0" borderId="8" xfId="0" applyFont="1" applyBorder="1" applyAlignment="1">
      <alignment horizontal="center"/>
    </xf>
    <xf numFmtId="1" fontId="2" fillId="0" borderId="6" xfId="0" applyNumberFormat="1" applyFont="1" applyBorder="1"/>
    <xf numFmtId="1" fontId="2" fillId="0" borderId="0" xfId="0" applyNumberFormat="1" applyFont="1" applyBorder="1"/>
    <xf numFmtId="1" fontId="2" fillId="0" borderId="9" xfId="0" applyNumberFormat="1" applyFont="1" applyBorder="1"/>
    <xf numFmtId="1" fontId="2" fillId="0" borderId="12" xfId="0" applyNumberFormat="1" applyFont="1" applyBorder="1"/>
    <xf numFmtId="1" fontId="2" fillId="0" borderId="13" xfId="0" applyNumberFormat="1" applyFont="1" applyBorder="1"/>
    <xf numFmtId="1" fontId="2" fillId="0" borderId="14" xfId="0" applyNumberFormat="1" applyFont="1" applyBorder="1"/>
    <xf numFmtId="0" fontId="2" fillId="0" borderId="2" xfId="0" applyFont="1" applyBorder="1" applyAlignment="1">
      <alignment wrapText="1"/>
    </xf>
    <xf numFmtId="0" fontId="2" fillId="0" borderId="5" xfId="0" applyFont="1" applyBorder="1" applyAlignment="1">
      <alignment wrapText="1"/>
    </xf>
    <xf numFmtId="0" fontId="2" fillId="0" borderId="13" xfId="0" applyFont="1" applyBorder="1" applyAlignment="1">
      <alignment wrapText="1"/>
    </xf>
    <xf numFmtId="10" fontId="2" fillId="0" borderId="12" xfId="0" applyNumberFormat="1" applyFont="1" applyBorder="1" applyAlignment="1">
      <alignment horizontal="right"/>
    </xf>
    <xf numFmtId="10" fontId="2" fillId="0" borderId="13" xfId="0" applyNumberFormat="1" applyFont="1" applyBorder="1" applyAlignment="1">
      <alignment horizontal="right"/>
    </xf>
    <xf numFmtId="10" fontId="2" fillId="0" borderId="14" xfId="0" applyNumberFormat="1" applyFont="1" applyBorder="1" applyAlignment="1">
      <alignment horizontal="right"/>
    </xf>
    <xf numFmtId="0" fontId="2" fillId="0" borderId="6" xfId="0" applyFont="1" applyBorder="1" applyAlignment="1">
      <alignment horizontal="left"/>
    </xf>
    <xf numFmtId="0" fontId="2" fillId="0" borderId="0" xfId="0" applyFont="1" applyBorder="1" applyAlignment="1">
      <alignment horizontal="left"/>
    </xf>
    <xf numFmtId="0" fontId="2" fillId="0" borderId="9" xfId="0" applyFont="1" applyBorder="1" applyAlignment="1">
      <alignment horizontal="left"/>
    </xf>
    <xf numFmtId="165" fontId="2" fillId="0" borderId="3" xfId="8" applyNumberFormat="1" applyFont="1" applyBorder="1"/>
    <xf numFmtId="165" fontId="2" fillId="0" borderId="15" xfId="8" applyNumberFormat="1" applyFont="1" applyBorder="1"/>
    <xf numFmtId="0" fontId="2" fillId="0" borderId="0" xfId="0" applyFont="1" applyAlignment="1">
      <alignment vertical="center"/>
    </xf>
    <xf numFmtId="0" fontId="2" fillId="0" borderId="5" xfId="0" applyFont="1" applyBorder="1" applyAlignment="1">
      <alignment horizontal="left"/>
    </xf>
    <xf numFmtId="10" fontId="2" fillId="0" borderId="8" xfId="0" applyNumberFormat="1" applyFont="1" applyBorder="1" applyAlignment="1">
      <alignment wrapText="1"/>
    </xf>
    <xf numFmtId="10" fontId="2" fillId="0" borderId="9" xfId="0" applyNumberFormat="1" applyFont="1" applyBorder="1" applyAlignment="1">
      <alignment wrapText="1"/>
    </xf>
    <xf numFmtId="0" fontId="2" fillId="0" borderId="14" xfId="0" applyFont="1" applyBorder="1" applyAlignment="1">
      <alignment wrapText="1"/>
    </xf>
    <xf numFmtId="0" fontId="2" fillId="0" borderId="1" xfId="0" applyFont="1" applyBorder="1" applyAlignment="1">
      <alignment horizontal="center"/>
    </xf>
    <xf numFmtId="10" fontId="2" fillId="0" borderId="13" xfId="0" applyNumberFormat="1" applyFont="1" applyBorder="1"/>
    <xf numFmtId="165" fontId="2" fillId="0" borderId="2" xfId="8" applyNumberFormat="1" applyFont="1" applyBorder="1"/>
    <xf numFmtId="0" fontId="2" fillId="0" borderId="3" xfId="0" applyFont="1" applyBorder="1" applyAlignment="1"/>
    <xf numFmtId="0" fontId="2" fillId="0" borderId="9" xfId="0" applyFont="1" applyBorder="1" applyAlignment="1">
      <alignment wrapText="1"/>
    </xf>
    <xf numFmtId="0" fontId="2" fillId="0" borderId="8" xfId="0" applyFont="1" applyBorder="1" applyAlignment="1">
      <alignment wrapText="1"/>
    </xf>
    <xf numFmtId="0" fontId="15" fillId="0" borderId="0" xfId="1" applyFont="1"/>
    <xf numFmtId="0" fontId="2" fillId="0" borderId="0" xfId="2" applyFill="1" applyBorder="1"/>
    <xf numFmtId="0" fontId="2" fillId="0" borderId="3" xfId="0" applyFont="1" applyBorder="1" applyAlignment="1">
      <alignment vertical="center"/>
    </xf>
    <xf numFmtId="0" fontId="2" fillId="0" borderId="1" xfId="0" applyFont="1" applyBorder="1" applyAlignment="1">
      <alignment vertical="center"/>
    </xf>
    <xf numFmtId="0" fontId="2" fillId="0" borderId="0" xfId="2" applyFont="1"/>
    <xf numFmtId="2" fontId="2" fillId="0" borderId="12" xfId="0" applyNumberFormat="1" applyFont="1" applyBorder="1" applyAlignment="1">
      <alignment horizontal="center"/>
    </xf>
    <xf numFmtId="2" fontId="2" fillId="0" borderId="13" xfId="0" applyNumberFormat="1" applyFont="1" applyBorder="1" applyAlignment="1">
      <alignment horizontal="center"/>
    </xf>
    <xf numFmtId="2" fontId="2" fillId="0" borderId="14" xfId="0" applyNumberFormat="1" applyFont="1" applyBorder="1" applyAlignment="1">
      <alignment horizontal="center"/>
    </xf>
    <xf numFmtId="2" fontId="2" fillId="0" borderId="11" xfId="0" applyNumberFormat="1" applyFont="1" applyBorder="1" applyAlignment="1">
      <alignment horizontal="center"/>
    </xf>
    <xf numFmtId="2" fontId="2" fillId="0" borderId="5" xfId="0" applyNumberFormat="1" applyFont="1" applyBorder="1" applyAlignment="1">
      <alignment horizontal="center"/>
    </xf>
    <xf numFmtId="2" fontId="2" fillId="0" borderId="8" xfId="0" applyNumberFormat="1" applyFont="1" applyBorder="1" applyAlignment="1">
      <alignment horizontal="center"/>
    </xf>
    <xf numFmtId="0" fontId="2" fillId="0" borderId="5" xfId="0" applyFont="1" applyBorder="1" applyAlignment="1">
      <alignment horizontal="center" wrapText="1"/>
    </xf>
    <xf numFmtId="0" fontId="2" fillId="0" borderId="13" xfId="0" applyFont="1" applyBorder="1" applyAlignment="1">
      <alignment horizontal="center" wrapText="1"/>
    </xf>
    <xf numFmtId="0" fontId="2" fillId="0" borderId="0" xfId="0" applyFont="1" applyBorder="1" applyAlignment="1">
      <alignment horizontal="center" wrapText="1"/>
    </xf>
    <xf numFmtId="0" fontId="2" fillId="0" borderId="0" xfId="0" quotePrefix="1" applyFont="1" applyBorder="1" applyAlignment="1">
      <alignment horizontal="center" wrapText="1"/>
    </xf>
    <xf numFmtId="0" fontId="2" fillId="0" borderId="5" xfId="2" applyBorder="1"/>
    <xf numFmtId="0" fontId="2" fillId="0" borderId="0" xfId="2" applyBorder="1"/>
    <xf numFmtId="0" fontId="2" fillId="0" borderId="13" xfId="2" applyBorder="1"/>
    <xf numFmtId="0" fontId="2" fillId="0" borderId="4" xfId="2" applyBorder="1"/>
    <xf numFmtId="0" fontId="2" fillId="0" borderId="7" xfId="2" applyBorder="1"/>
    <xf numFmtId="0" fontId="2" fillId="0" borderId="11" xfId="2" applyBorder="1" applyAlignment="1">
      <alignment wrapText="1"/>
    </xf>
    <xf numFmtId="0" fontId="2" fillId="0" borderId="10" xfId="2" applyBorder="1" applyAlignment="1">
      <alignment wrapText="1"/>
    </xf>
    <xf numFmtId="0" fontId="2" fillId="0" borderId="4" xfId="2" applyBorder="1" applyAlignment="1">
      <alignment wrapText="1"/>
    </xf>
    <xf numFmtId="0" fontId="2" fillId="0" borderId="7" xfId="2" applyBorder="1" applyAlignment="1">
      <alignment wrapText="1"/>
    </xf>
    <xf numFmtId="0" fontId="2" fillId="0" borderId="3" xfId="2" applyBorder="1" applyAlignment="1">
      <alignment horizontal="center"/>
    </xf>
    <xf numFmtId="0" fontId="2" fillId="0" borderId="15" xfId="2" applyBorder="1" applyAlignment="1">
      <alignment horizontal="center"/>
    </xf>
    <xf numFmtId="0" fontId="2" fillId="0" borderId="2" xfId="2" applyBorder="1" applyAlignment="1">
      <alignment horizontal="center"/>
    </xf>
    <xf numFmtId="0" fontId="2" fillId="0" borderId="5" xfId="2" applyBorder="1" applyAlignment="1">
      <alignment horizontal="center" vertical="center"/>
    </xf>
    <xf numFmtId="0" fontId="2" fillId="0" borderId="8" xfId="2" applyBorder="1" applyAlignment="1">
      <alignment horizontal="center" vertical="center"/>
    </xf>
    <xf numFmtId="0" fontId="2" fillId="0" borderId="0" xfId="2" applyAlignment="1">
      <alignment horizontal="left" vertical="top" wrapText="1"/>
    </xf>
    <xf numFmtId="0" fontId="2" fillId="0" borderId="5" xfId="2" applyBorder="1"/>
    <xf numFmtId="0" fontId="2" fillId="0" borderId="0" xfId="2" applyBorder="1"/>
    <xf numFmtId="0" fontId="2" fillId="0" borderId="8" xfId="2" applyBorder="1"/>
    <xf numFmtId="0" fontId="2" fillId="0" borderId="11" xfId="2" applyBorder="1"/>
    <xf numFmtId="0" fontId="2" fillId="0" borderId="13" xfId="2" applyBorder="1" applyAlignment="1">
      <alignment horizontal="center" vertical="center"/>
    </xf>
    <xf numFmtId="0" fontId="2" fillId="0" borderId="14" xfId="2" applyBorder="1" applyAlignment="1">
      <alignment horizontal="center" vertical="center"/>
    </xf>
    <xf numFmtId="0" fontId="2" fillId="0" borderId="3" xfId="2" applyBorder="1" applyAlignment="1">
      <alignment horizontal="center" wrapText="1"/>
    </xf>
    <xf numFmtId="0" fontId="2" fillId="0" borderId="2" xfId="2" applyBorder="1" applyAlignment="1">
      <alignment horizontal="center" wrapText="1"/>
    </xf>
    <xf numFmtId="0" fontId="2" fillId="0" borderId="15" xfId="2" applyBorder="1" applyAlignment="1">
      <alignment horizontal="center" wrapText="1"/>
    </xf>
    <xf numFmtId="165" fontId="2" fillId="0" borderId="0" xfId="8" applyNumberFormat="1" applyFont="1" applyBorder="1" applyAlignment="1">
      <alignment horizontal="right"/>
    </xf>
    <xf numFmtId="0" fontId="0" fillId="0" borderId="0" xfId="0" applyBorder="1" applyAlignment="1">
      <alignment horizontal="center"/>
    </xf>
    <xf numFmtId="165" fontId="0" fillId="0" borderId="0" xfId="0" applyNumberFormat="1"/>
    <xf numFmtId="0" fontId="2" fillId="0" borderId="0" xfId="0" applyFont="1" applyBorder="1" applyAlignment="1">
      <alignment wrapText="1"/>
    </xf>
    <xf numFmtId="0" fontId="2" fillId="0" borderId="8" xfId="2" applyBorder="1" applyAlignment="1">
      <alignment horizontal="center" vertical="center"/>
    </xf>
    <xf numFmtId="0" fontId="2" fillId="0" borderId="0" xfId="2" applyBorder="1" applyAlignment="1">
      <alignment vertical="center"/>
    </xf>
    <xf numFmtId="0" fontId="2" fillId="0" borderId="0" xfId="2" applyBorder="1" applyAlignment="1">
      <alignment horizontal="center" vertical="center"/>
    </xf>
    <xf numFmtId="0" fontId="2" fillId="0" borderId="0" xfId="2" applyBorder="1" applyAlignment="1">
      <alignment vertical="top" wrapText="1"/>
    </xf>
    <xf numFmtId="0" fontId="2" fillId="0" borderId="4" xfId="2" applyBorder="1" applyAlignment="1">
      <alignment vertical="top" wrapText="1"/>
    </xf>
    <xf numFmtId="0" fontId="2" fillId="0" borderId="10" xfId="2" applyBorder="1" applyAlignment="1">
      <alignment vertical="top" wrapText="1"/>
    </xf>
    <xf numFmtId="0" fontId="2" fillId="0" borderId="7" xfId="2" applyBorder="1" applyAlignment="1">
      <alignment vertical="top" wrapText="1"/>
    </xf>
    <xf numFmtId="0" fontId="2" fillId="0" borderId="11" xfId="2" applyBorder="1" applyAlignment="1"/>
    <xf numFmtId="2" fontId="2" fillId="0" borderId="13" xfId="2" applyNumberFormat="1" applyBorder="1" applyAlignment="1">
      <alignment vertical="top" wrapText="1"/>
    </xf>
    <xf numFmtId="2" fontId="2" fillId="0" borderId="14" xfId="2" applyNumberFormat="1" applyBorder="1" applyAlignment="1">
      <alignment vertical="top" wrapText="1"/>
    </xf>
    <xf numFmtId="10" fontId="2" fillId="0" borderId="0" xfId="10" applyNumberFormat="1" applyFont="1" applyBorder="1" applyAlignment="1">
      <alignment vertical="top" wrapText="1"/>
    </xf>
    <xf numFmtId="0" fontId="2" fillId="0" borderId="0" xfId="2" applyAlignment="1">
      <alignment vertical="top"/>
    </xf>
    <xf numFmtId="0" fontId="0" fillId="0" borderId="4" xfId="0" applyBorder="1"/>
    <xf numFmtId="0" fontId="2" fillId="0" borderId="0" xfId="0" applyFont="1" applyBorder="1" applyAlignment="1"/>
    <xf numFmtId="0" fontId="2" fillId="0" borderId="5" xfId="0" applyFont="1" applyBorder="1" applyAlignment="1">
      <alignment horizontal="left" indent="2"/>
    </xf>
    <xf numFmtId="0" fontId="2" fillId="0" borderId="0" xfId="0" applyFont="1" applyFill="1" applyBorder="1" applyAlignment="1">
      <alignment horizontal="left"/>
    </xf>
    <xf numFmtId="0" fontId="2" fillId="0" borderId="10" xfId="0" applyFont="1" applyFill="1" applyBorder="1" applyAlignment="1">
      <alignment wrapText="1"/>
    </xf>
    <xf numFmtId="0" fontId="2" fillId="0" borderId="10" xfId="0" applyFont="1" applyBorder="1" applyAlignment="1"/>
    <xf numFmtId="0" fontId="2" fillId="0" borderId="10" xfId="2" applyFont="1" applyBorder="1"/>
    <xf numFmtId="0" fontId="2" fillId="0" borderId="9" xfId="2" applyBorder="1" applyAlignment="1">
      <alignment horizontal="center" vertical="center"/>
    </xf>
    <xf numFmtId="0" fontId="0" fillId="0" borderId="0" xfId="0"/>
    <xf numFmtId="0" fontId="2" fillId="0" borderId="0" xfId="0" applyFont="1"/>
    <xf numFmtId="0" fontId="2" fillId="0" borderId="3" xfId="0" applyFont="1" applyBorder="1"/>
    <xf numFmtId="0" fontId="2" fillId="0" borderId="11" xfId="0" applyFont="1" applyBorder="1"/>
    <xf numFmtId="0" fontId="2" fillId="0" borderId="5" xfId="0" applyFont="1" applyBorder="1"/>
    <xf numFmtId="0" fontId="2" fillId="0" borderId="0" xfId="0" applyFont="1" applyBorder="1"/>
    <xf numFmtId="0" fontId="2" fillId="0" borderId="8" xfId="0" applyFont="1" applyBorder="1"/>
    <xf numFmtId="0" fontId="2" fillId="0" borderId="11" xfId="0" applyFont="1" applyBorder="1" applyAlignment="1">
      <alignment wrapText="1"/>
    </xf>
    <xf numFmtId="0" fontId="2" fillId="0" borderId="0" xfId="0" applyFont="1" applyFill="1" applyBorder="1"/>
    <xf numFmtId="0" fontId="2" fillId="0" borderId="6" xfId="0" applyFont="1" applyBorder="1" applyAlignment="1">
      <alignment wrapText="1"/>
    </xf>
    <xf numFmtId="0" fontId="2" fillId="0" borderId="12" xfId="0" applyFont="1" applyBorder="1" applyAlignment="1">
      <alignment wrapText="1"/>
    </xf>
    <xf numFmtId="2" fontId="2" fillId="0" borderId="11" xfId="0" applyNumberFormat="1" applyFont="1" applyBorder="1"/>
    <xf numFmtId="2" fontId="2" fillId="0" borderId="5" xfId="0" applyNumberFormat="1" applyFont="1" applyBorder="1"/>
    <xf numFmtId="2" fontId="2" fillId="0" borderId="8" xfId="0" applyNumberFormat="1" applyFont="1" applyBorder="1"/>
    <xf numFmtId="0" fontId="2" fillId="0" borderId="8" xfId="0" applyFont="1" applyFill="1" applyBorder="1"/>
    <xf numFmtId="0" fontId="2" fillId="0" borderId="5" xfId="0" applyFont="1" applyFill="1" applyBorder="1"/>
    <xf numFmtId="0" fontId="9" fillId="0" borderId="0" xfId="5" applyFont="1"/>
    <xf numFmtId="2" fontId="2" fillId="0" borderId="5" xfId="2" applyNumberFormat="1" applyFont="1" applyBorder="1"/>
    <xf numFmtId="2" fontId="2" fillId="0" borderId="0" xfId="2" applyNumberFormat="1" applyFont="1" applyBorder="1"/>
    <xf numFmtId="2" fontId="2" fillId="0" borderId="13" xfId="2" applyNumberFormat="1" applyFont="1" applyBorder="1"/>
    <xf numFmtId="3" fontId="2" fillId="0" borderId="6" xfId="2" applyNumberFormat="1" applyFont="1" applyBorder="1"/>
    <xf numFmtId="3" fontId="2" fillId="0" borderId="12" xfId="2" applyNumberFormat="1" applyFont="1" applyBorder="1"/>
    <xf numFmtId="0" fontId="2" fillId="0" borderId="4" xfId="2" applyFont="1" applyBorder="1"/>
    <xf numFmtId="3" fontId="2" fillId="0" borderId="4" xfId="2" applyNumberFormat="1" applyFont="1" applyBorder="1"/>
    <xf numFmtId="3" fontId="2" fillId="0" borderId="0" xfId="2" applyNumberFormat="1" applyFont="1" applyBorder="1"/>
    <xf numFmtId="3" fontId="2" fillId="0" borderId="13" xfId="2" applyNumberFormat="1" applyFont="1" applyBorder="1"/>
    <xf numFmtId="0" fontId="2" fillId="0" borderId="7" xfId="2" applyFont="1" applyBorder="1"/>
    <xf numFmtId="2" fontId="2" fillId="0" borderId="8" xfId="2" applyNumberFormat="1" applyFont="1" applyBorder="1"/>
    <xf numFmtId="2" fontId="2" fillId="0" borderId="9" xfId="2" applyNumberFormat="1" applyFont="1" applyBorder="1"/>
    <xf numFmtId="2" fontId="2" fillId="0" borderId="14" xfId="2" applyNumberFormat="1" applyFont="1" applyBorder="1"/>
    <xf numFmtId="3" fontId="2" fillId="0" borderId="7" xfId="2" applyNumberFormat="1" applyFont="1" applyBorder="1"/>
    <xf numFmtId="3" fontId="2" fillId="0" borderId="9" xfId="2" applyNumberFormat="1" applyFont="1" applyBorder="1"/>
    <xf numFmtId="3" fontId="2" fillId="0" borderId="14" xfId="2" applyNumberFormat="1" applyFont="1" applyBorder="1"/>
    <xf numFmtId="0" fontId="2" fillId="0" borderId="4" xfId="2" applyFont="1" applyBorder="1" applyAlignment="1">
      <alignment wrapText="1"/>
    </xf>
    <xf numFmtId="0" fontId="2" fillId="0" borderId="7" xfId="2" applyFont="1" applyBorder="1" applyAlignment="1">
      <alignment wrapText="1"/>
    </xf>
    <xf numFmtId="0" fontId="2" fillId="0" borderId="12" xfId="2" applyFont="1" applyBorder="1"/>
    <xf numFmtId="0" fontId="2" fillId="0" borderId="6" xfId="2" applyFont="1" applyBorder="1"/>
    <xf numFmtId="0" fontId="2" fillId="0" borderId="11" xfId="2" applyFont="1" applyBorder="1"/>
    <xf numFmtId="2" fontId="2" fillId="0" borderId="11" xfId="2" applyNumberFormat="1" applyFont="1" applyBorder="1"/>
    <xf numFmtId="2" fontId="2" fillId="0" borderId="6" xfId="2" applyNumberFormat="1" applyFont="1" applyBorder="1"/>
    <xf numFmtId="2" fontId="2" fillId="0" borderId="12" xfId="2" applyNumberFormat="1" applyFont="1" applyBorder="1"/>
    <xf numFmtId="0" fontId="2" fillId="0" borderId="3" xfId="2" applyFont="1" applyBorder="1" applyAlignment="1">
      <alignment wrapText="1"/>
    </xf>
    <xf numFmtId="0" fontId="2" fillId="0" borderId="2" xfId="2" applyFont="1" applyBorder="1" applyAlignment="1">
      <alignment wrapText="1"/>
    </xf>
    <xf numFmtId="0" fontId="2" fillId="0" borderId="15" xfId="2" applyFont="1" applyBorder="1" applyAlignment="1">
      <alignment wrapText="1"/>
    </xf>
    <xf numFmtId="3" fontId="2" fillId="0" borderId="11" xfId="2" applyNumberFormat="1" applyFont="1" applyBorder="1"/>
    <xf numFmtId="3" fontId="2" fillId="0" borderId="5" xfId="2" applyNumberFormat="1" applyFont="1" applyBorder="1"/>
    <xf numFmtId="3" fontId="2" fillId="0" borderId="8" xfId="2" applyNumberFormat="1" applyFont="1" applyBorder="1"/>
    <xf numFmtId="0" fontId="2" fillId="0" borderId="9" xfId="2" applyFont="1" applyBorder="1" applyAlignment="1">
      <alignment horizontal="center"/>
    </xf>
    <xf numFmtId="0" fontId="0" fillId="0" borderId="0" xfId="0"/>
    <xf numFmtId="2" fontId="2" fillId="0" borderId="5" xfId="0" applyNumberFormat="1" applyFont="1" applyBorder="1" applyAlignment="1">
      <alignment horizontal="right"/>
    </xf>
    <xf numFmtId="2" fontId="2" fillId="0" borderId="0" xfId="0" applyNumberFormat="1" applyFont="1" applyBorder="1" applyAlignment="1">
      <alignment horizontal="right"/>
    </xf>
    <xf numFmtId="2" fontId="2" fillId="0" borderId="13" xfId="0" applyNumberFormat="1" applyFont="1" applyBorder="1" applyAlignment="1">
      <alignment horizontal="right"/>
    </xf>
    <xf numFmtId="2" fontId="2" fillId="0" borderId="9" xfId="0" applyNumberFormat="1" applyFont="1" applyBorder="1" applyAlignment="1">
      <alignment horizontal="right"/>
    </xf>
    <xf numFmtId="2" fontId="2" fillId="0" borderId="14" xfId="0" applyNumberFormat="1" applyFont="1" applyBorder="1" applyAlignment="1">
      <alignment horizontal="right"/>
    </xf>
    <xf numFmtId="0" fontId="0" fillId="0" borderId="0" xfId="0"/>
    <xf numFmtId="0" fontId="0" fillId="0" borderId="0" xfId="0" applyBorder="1"/>
    <xf numFmtId="2" fontId="2" fillId="0" borderId="2" xfId="2" applyNumberFormat="1" applyFont="1" applyBorder="1" applyAlignment="1">
      <alignment horizontal="right"/>
    </xf>
    <xf numFmtId="2" fontId="2" fillId="0" borderId="15" xfId="2" applyNumberFormat="1" applyFont="1" applyBorder="1" applyAlignment="1">
      <alignment horizontal="right"/>
    </xf>
    <xf numFmtId="2" fontId="2" fillId="0" borderId="0" xfId="2" applyNumberFormat="1" applyFont="1" applyBorder="1" applyAlignment="1">
      <alignment horizontal="right"/>
    </xf>
    <xf numFmtId="2" fontId="2" fillId="0" borderId="13" xfId="2" applyNumberFormat="1" applyFont="1" applyBorder="1" applyAlignment="1">
      <alignment horizontal="right"/>
    </xf>
    <xf numFmtId="2" fontId="2" fillId="0" borderId="9" xfId="2" applyNumberFormat="1" applyFont="1" applyBorder="1" applyAlignment="1">
      <alignment horizontal="right"/>
    </xf>
    <xf numFmtId="2" fontId="2" fillId="0" borderId="14" xfId="2" applyNumberFormat="1" applyFont="1" applyBorder="1" applyAlignment="1">
      <alignment horizontal="right"/>
    </xf>
    <xf numFmtId="2" fontId="2" fillId="0" borderId="6" xfId="2" applyNumberFormat="1" applyFont="1" applyBorder="1" applyAlignment="1">
      <alignment horizontal="right"/>
    </xf>
    <xf numFmtId="2" fontId="2" fillId="0" borderId="12" xfId="2" applyNumberFormat="1" applyFont="1" applyBorder="1" applyAlignment="1">
      <alignment horizontal="right"/>
    </xf>
    <xf numFmtId="0" fontId="2" fillId="0" borderId="1" xfId="2" applyFont="1" applyBorder="1"/>
    <xf numFmtId="2" fontId="2" fillId="0" borderId="1" xfId="2" applyNumberFormat="1" applyFont="1" applyBorder="1" applyAlignment="1">
      <alignment horizontal="right"/>
    </xf>
    <xf numFmtId="2" fontId="2" fillId="0" borderId="4" xfId="2" applyNumberFormat="1" applyFont="1" applyBorder="1" applyAlignment="1">
      <alignment horizontal="right"/>
    </xf>
    <xf numFmtId="2" fontId="2" fillId="0" borderId="7" xfId="2" applyNumberFormat="1" applyFont="1" applyBorder="1" applyAlignment="1">
      <alignment horizontal="right"/>
    </xf>
    <xf numFmtId="2" fontId="2" fillId="0" borderId="10" xfId="2" applyNumberFormat="1" applyFont="1" applyBorder="1" applyAlignment="1">
      <alignment horizontal="right"/>
    </xf>
    <xf numFmtId="0" fontId="2" fillId="0" borderId="13" xfId="2" applyBorder="1" applyAlignment="1">
      <alignment horizontal="right" wrapText="1"/>
    </xf>
    <xf numFmtId="0" fontId="2" fillId="0" borderId="5" xfId="2" applyBorder="1" applyAlignment="1"/>
    <xf numFmtId="164" fontId="2" fillId="0" borderId="6" xfId="2" applyNumberFormat="1" applyBorder="1" applyAlignment="1">
      <alignment horizontal="right" wrapText="1"/>
    </xf>
    <xf numFmtId="164" fontId="2" fillId="0" borderId="0" xfId="2" applyNumberFormat="1" applyBorder="1" applyAlignment="1">
      <alignment horizontal="right" wrapText="1"/>
    </xf>
    <xf numFmtId="0" fontId="2" fillId="0" borderId="14" xfId="2" applyBorder="1" applyAlignment="1">
      <alignment horizontal="right" wrapText="1"/>
    </xf>
    <xf numFmtId="2" fontId="2" fillId="0" borderId="6" xfId="2" applyNumberFormat="1" applyBorder="1" applyAlignment="1">
      <alignment horizontal="right" wrapText="1"/>
    </xf>
    <xf numFmtId="164" fontId="2" fillId="0" borderId="9" xfId="2" applyNumberFormat="1" applyBorder="1" applyAlignment="1">
      <alignment horizontal="right" wrapText="1"/>
    </xf>
    <xf numFmtId="164" fontId="2" fillId="0" borderId="0" xfId="2" applyNumberFormat="1" applyBorder="1" applyAlignment="1">
      <alignment wrapText="1"/>
    </xf>
    <xf numFmtId="164" fontId="2" fillId="0" borderId="13" xfId="2" applyNumberFormat="1" applyBorder="1" applyAlignment="1">
      <alignment wrapText="1"/>
    </xf>
    <xf numFmtId="164" fontId="2" fillId="0" borderId="9" xfId="2" applyNumberFormat="1" applyBorder="1" applyAlignment="1">
      <alignment wrapText="1"/>
    </xf>
    <xf numFmtId="0" fontId="2" fillId="0" borderId="11" xfId="2" applyBorder="1" applyAlignment="1">
      <alignment horizontal="center" wrapText="1"/>
    </xf>
    <xf numFmtId="164" fontId="2" fillId="0" borderId="11" xfId="2" applyNumberFormat="1" applyBorder="1" applyAlignment="1">
      <alignment wrapText="1"/>
    </xf>
    <xf numFmtId="164" fontId="2" fillId="0" borderId="5" xfId="2" applyNumberFormat="1" applyBorder="1" applyAlignment="1">
      <alignment wrapText="1"/>
    </xf>
    <xf numFmtId="0" fontId="2" fillId="0" borderId="8" xfId="2" applyBorder="1" applyAlignment="1">
      <alignment horizontal="right" wrapText="1"/>
    </xf>
    <xf numFmtId="3" fontId="0" fillId="0" borderId="0" xfId="0" applyNumberFormat="1"/>
    <xf numFmtId="2" fontId="0" fillId="0" borderId="9" xfId="0" applyNumberFormat="1" applyBorder="1"/>
    <xf numFmtId="2" fontId="0" fillId="0" borderId="6" xfId="0" applyNumberFormat="1" applyBorder="1"/>
    <xf numFmtId="2" fontId="0" fillId="0" borderId="13" xfId="0" applyNumberFormat="1" applyBorder="1"/>
    <xf numFmtId="2" fontId="0" fillId="0" borderId="12" xfId="0" applyNumberFormat="1" applyBorder="1"/>
    <xf numFmtId="2" fontId="2" fillId="0" borderId="15" xfId="0" applyNumberFormat="1" applyFont="1" applyBorder="1" applyAlignment="1">
      <alignment wrapText="1"/>
    </xf>
    <xf numFmtId="2" fontId="0" fillId="0" borderId="14" xfId="0" applyNumberFormat="1" applyBorder="1"/>
    <xf numFmtId="10" fontId="2" fillId="0" borderId="2" xfId="0" applyNumberFormat="1" applyFont="1" applyBorder="1" applyAlignment="1">
      <alignment wrapText="1"/>
    </xf>
    <xf numFmtId="2" fontId="2" fillId="0" borderId="11" xfId="0" applyNumberFormat="1" applyFont="1" applyBorder="1" applyAlignment="1">
      <alignment horizontal="right"/>
    </xf>
    <xf numFmtId="2" fontId="2" fillId="0" borderId="6" xfId="0" applyNumberFormat="1" applyFont="1" applyBorder="1" applyAlignment="1">
      <alignment horizontal="right"/>
    </xf>
    <xf numFmtId="2" fontId="2" fillId="0" borderId="12" xfId="0" applyNumberFormat="1" applyFont="1" applyBorder="1" applyAlignment="1">
      <alignment horizontal="right"/>
    </xf>
    <xf numFmtId="2" fontId="2" fillId="0" borderId="8" xfId="0" applyNumberFormat="1" applyFont="1" applyBorder="1" applyAlignment="1">
      <alignment horizontal="right"/>
    </xf>
    <xf numFmtId="0" fontId="0" fillId="0" borderId="0" xfId="0"/>
    <xf numFmtId="0" fontId="2" fillId="0" borderId="0" xfId="0" applyFont="1"/>
    <xf numFmtId="0" fontId="2" fillId="0" borderId="15" xfId="0" applyFont="1" applyBorder="1"/>
    <xf numFmtId="0" fontId="2" fillId="0" borderId="11" xfId="0" applyFont="1" applyBorder="1"/>
    <xf numFmtId="0" fontId="2" fillId="0" borderId="6" xfId="0" applyFont="1" applyBorder="1"/>
    <xf numFmtId="0" fontId="2" fillId="0" borderId="12" xfId="0" applyFont="1" applyBorder="1"/>
    <xf numFmtId="0" fontId="2" fillId="0" borderId="10" xfId="0" applyFont="1" applyBorder="1"/>
    <xf numFmtId="0" fontId="2" fillId="0" borderId="4" xfId="0" applyFont="1" applyBorder="1"/>
    <xf numFmtId="0" fontId="2" fillId="0" borderId="7" xfId="0" applyFont="1" applyBorder="1"/>
    <xf numFmtId="0" fontId="2" fillId="0" borderId="15" xfId="0" applyFont="1" applyBorder="1" applyAlignment="1">
      <alignment wrapText="1"/>
    </xf>
    <xf numFmtId="0" fontId="2" fillId="0" borderId="1" xfId="0" applyFont="1" applyBorder="1"/>
    <xf numFmtId="0" fontId="2" fillId="0" borderId="3" xfId="0" applyFont="1" applyBorder="1" applyAlignment="1">
      <alignment wrapText="1"/>
    </xf>
    <xf numFmtId="0" fontId="2" fillId="0" borderId="2" xfId="0" applyFont="1" applyBorder="1" applyAlignment="1">
      <alignment wrapText="1"/>
    </xf>
    <xf numFmtId="0" fontId="2" fillId="0" borderId="11" xfId="0" applyFont="1" applyBorder="1" applyAlignment="1">
      <alignment wrapText="1"/>
    </xf>
    <xf numFmtId="0" fontId="2" fillId="0" borderId="6" xfId="0" applyFont="1" applyBorder="1" applyAlignment="1">
      <alignment wrapText="1"/>
    </xf>
    <xf numFmtId="0" fontId="0" fillId="0" borderId="10" xfId="0" applyBorder="1"/>
    <xf numFmtId="2" fontId="0" fillId="0" borderId="0" xfId="0" applyNumberFormat="1" applyBorder="1"/>
    <xf numFmtId="2" fontId="2" fillId="0" borderId="11" xfId="0" applyNumberFormat="1" applyFont="1" applyBorder="1"/>
    <xf numFmtId="2" fontId="2" fillId="0" borderId="5" xfId="0" applyNumberFormat="1" applyFont="1" applyBorder="1"/>
    <xf numFmtId="2" fontId="2" fillId="0" borderId="8" xfId="0" applyNumberFormat="1" applyFont="1" applyBorder="1"/>
    <xf numFmtId="0" fontId="9" fillId="0" borderId="0" xfId="5" applyFont="1"/>
    <xf numFmtId="0" fontId="2" fillId="0" borderId="1" xfId="0" applyFont="1" applyBorder="1" applyAlignment="1">
      <alignment wrapText="1"/>
    </xf>
    <xf numFmtId="0" fontId="2" fillId="0" borderId="10" xfId="0" applyFont="1" applyBorder="1" applyAlignment="1">
      <alignment wrapText="1"/>
    </xf>
    <xf numFmtId="0" fontId="2" fillId="0" borderId="0" xfId="1" applyFont="1" applyFill="1"/>
    <xf numFmtId="0" fontId="2" fillId="0" borderId="8" xfId="0" applyFont="1" applyBorder="1" applyAlignment="1">
      <alignment horizontal="left" indent="2"/>
    </xf>
    <xf numFmtId="0" fontId="2" fillId="0" borderId="15" xfId="0" applyFont="1" applyFill="1" applyBorder="1"/>
    <xf numFmtId="0" fontId="2" fillId="0" borderId="2" xfId="0" applyFont="1" applyFill="1" applyBorder="1"/>
    <xf numFmtId="0" fontId="2" fillId="0" borderId="3" xfId="0" applyFont="1" applyFill="1" applyBorder="1"/>
    <xf numFmtId="0" fontId="2" fillId="0" borderId="13" xfId="0" applyFont="1" applyFill="1" applyBorder="1"/>
    <xf numFmtId="0" fontId="0" fillId="0" borderId="0" xfId="0"/>
    <xf numFmtId="0" fontId="2" fillId="0" borderId="0" xfId="0" applyFont="1"/>
    <xf numFmtId="0" fontId="2" fillId="0" borderId="3" xfId="0" applyFont="1" applyBorder="1"/>
    <xf numFmtId="0" fontId="2" fillId="0" borderId="15" xfId="0" applyFont="1" applyBorder="1"/>
    <xf numFmtId="0" fontId="2" fillId="0" borderId="2" xfId="0" applyFont="1" applyBorder="1"/>
    <xf numFmtId="0" fontId="2" fillId="0" borderId="5" xfId="0" applyFont="1" applyBorder="1"/>
    <xf numFmtId="0" fontId="2" fillId="0" borderId="0" xfId="0" applyFont="1" applyBorder="1"/>
    <xf numFmtId="0" fontId="2" fillId="0" borderId="14" xfId="0" applyFont="1" applyBorder="1"/>
    <xf numFmtId="0" fontId="2" fillId="0" borderId="8" xfId="0" applyFont="1" applyBorder="1"/>
    <xf numFmtId="0" fontId="2" fillId="0" borderId="1" xfId="0" applyFont="1" applyBorder="1"/>
    <xf numFmtId="0" fontId="2" fillId="0" borderId="9" xfId="0" applyFont="1" applyBorder="1"/>
    <xf numFmtId="0" fontId="2" fillId="0" borderId="0" xfId="0" applyFont="1" applyFill="1" applyBorder="1"/>
    <xf numFmtId="2" fontId="2" fillId="0" borderId="5" xfId="0" applyNumberFormat="1" applyFont="1" applyBorder="1"/>
    <xf numFmtId="2" fontId="2" fillId="0" borderId="8" xfId="0" applyNumberFormat="1" applyFont="1" applyBorder="1"/>
    <xf numFmtId="0" fontId="2" fillId="0" borderId="3" xfId="0" applyFont="1" applyBorder="1" applyAlignment="1">
      <alignment horizontal="center"/>
    </xf>
    <xf numFmtId="0" fontId="2" fillId="0" borderId="2" xfId="0" applyFont="1" applyBorder="1" applyAlignment="1">
      <alignment horizontal="center"/>
    </xf>
    <xf numFmtId="0" fontId="2" fillId="0" borderId="15" xfId="0" applyFont="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center"/>
    </xf>
    <xf numFmtId="0" fontId="2" fillId="0" borderId="15" xfId="0" applyFont="1" applyFill="1" applyBorder="1" applyAlignment="1">
      <alignment horizontal="center"/>
    </xf>
    <xf numFmtId="2" fontId="2" fillId="0" borderId="1" xfId="0" applyNumberFormat="1" applyFont="1" applyBorder="1"/>
    <xf numFmtId="0" fontId="0" fillId="0" borderId="9" xfId="0" applyBorder="1" applyAlignment="1"/>
    <xf numFmtId="165" fontId="11" fillId="0" borderId="13" xfId="8" applyNumberFormat="1" applyFont="1" applyBorder="1" applyAlignment="1">
      <alignment horizontal="right"/>
    </xf>
    <xf numFmtId="170" fontId="0" fillId="0" borderId="0" xfId="0" applyNumberFormat="1"/>
    <xf numFmtId="0" fontId="2" fillId="0" borderId="15" xfId="2" applyBorder="1" applyAlignment="1">
      <alignment horizontal="center" vertical="top" wrapText="1"/>
    </xf>
    <xf numFmtId="0" fontId="2" fillId="0" borderId="2" xfId="2" applyBorder="1" applyAlignment="1">
      <alignment horizontal="center" vertical="top" wrapText="1"/>
    </xf>
    <xf numFmtId="0" fontId="2" fillId="0" borderId="3" xfId="2" applyBorder="1" applyAlignment="1">
      <alignment horizontal="center" vertical="top" wrapText="1"/>
    </xf>
    <xf numFmtId="2" fontId="2" fillId="0" borderId="5" xfId="0" applyNumberFormat="1" applyFont="1" applyFill="1" applyBorder="1"/>
    <xf numFmtId="2" fontId="11" fillId="0" borderId="7" xfId="0" applyNumberFormat="1" applyFont="1" applyFill="1" applyBorder="1" applyAlignment="1">
      <alignment vertical="center" wrapText="1"/>
    </xf>
    <xf numFmtId="2" fontId="11" fillId="0" borderId="4" xfId="0" applyNumberFormat="1" applyFont="1" applyFill="1" applyBorder="1" applyAlignment="1">
      <alignment vertical="center"/>
    </xf>
    <xf numFmtId="2" fontId="2" fillId="0" borderId="0" xfId="0" applyNumberFormat="1" applyFont="1" applyFill="1" applyBorder="1"/>
    <xf numFmtId="165" fontId="11" fillId="0" borderId="13" xfId="8" applyNumberFormat="1" applyFont="1" applyFill="1" applyBorder="1" applyAlignment="1">
      <alignment vertical="center"/>
    </xf>
    <xf numFmtId="0" fontId="11" fillId="0" borderId="8" xfId="0" applyFont="1" applyBorder="1" applyAlignment="1">
      <alignment horizontal="center" vertical="center" wrapText="1"/>
    </xf>
    <xf numFmtId="0" fontId="11" fillId="0" borderId="0" xfId="0" applyFont="1" applyFill="1" applyBorder="1" applyAlignment="1">
      <alignment vertical="center" wrapText="1"/>
    </xf>
    <xf numFmtId="0" fontId="11" fillId="0" borderId="9" xfId="0" applyFont="1" applyFill="1" applyBorder="1" applyAlignment="1">
      <alignment vertical="center" wrapText="1"/>
    </xf>
    <xf numFmtId="0" fontId="11" fillId="0" borderId="14" xfId="0" applyFont="1" applyBorder="1" applyAlignment="1">
      <alignment horizontal="center" vertical="center" wrapText="1"/>
    </xf>
    <xf numFmtId="0" fontId="11" fillId="0" borderId="9" xfId="0" applyFont="1" applyBorder="1" applyAlignment="1">
      <alignment horizontal="center" vertical="center" wrapText="1"/>
    </xf>
    <xf numFmtId="171" fontId="0" fillId="0" borderId="0" xfId="0" applyNumberFormat="1"/>
    <xf numFmtId="165" fontId="11" fillId="0" borderId="0" xfId="8" applyNumberFormat="1" applyFont="1" applyBorder="1" applyAlignment="1">
      <alignment horizontal="right"/>
    </xf>
    <xf numFmtId="165" fontId="11" fillId="0" borderId="5" xfId="8" applyNumberFormat="1" applyFont="1" applyBorder="1" applyAlignment="1">
      <alignment horizontal="right"/>
    </xf>
    <xf numFmtId="165" fontId="11" fillId="0" borderId="12" xfId="8" applyNumberFormat="1" applyFont="1" applyBorder="1" applyAlignment="1">
      <alignment horizontal="right"/>
    </xf>
    <xf numFmtId="165" fontId="11" fillId="0" borderId="6" xfId="8" applyNumberFormat="1" applyFont="1" applyBorder="1" applyAlignment="1">
      <alignment horizontal="right"/>
    </xf>
    <xf numFmtId="165" fontId="11" fillId="0" borderId="11" xfId="8" applyNumberFormat="1" applyFont="1" applyBorder="1" applyAlignment="1">
      <alignment horizontal="right"/>
    </xf>
    <xf numFmtId="165" fontId="11" fillId="0" borderId="13" xfId="8" applyNumberFormat="1" applyFont="1" applyBorder="1"/>
    <xf numFmtId="165" fontId="11" fillId="0" borderId="0" xfId="8" applyNumberFormat="1" applyFont="1" applyBorder="1"/>
    <xf numFmtId="165" fontId="11" fillId="0" borderId="5" xfId="8" applyNumberFormat="1" applyFont="1" applyBorder="1"/>
    <xf numFmtId="165" fontId="11" fillId="0" borderId="6" xfId="8" applyNumberFormat="1" applyFont="1" applyBorder="1"/>
    <xf numFmtId="165" fontId="11" fillId="0" borderId="11" xfId="8" applyNumberFormat="1" applyFont="1" applyBorder="1"/>
    <xf numFmtId="165" fontId="11" fillId="0" borderId="14" xfId="8" applyNumberFormat="1" applyFont="1" applyBorder="1"/>
    <xf numFmtId="165" fontId="11" fillId="0" borderId="9" xfId="8" applyNumberFormat="1" applyFont="1" applyBorder="1"/>
    <xf numFmtId="165" fontId="11" fillId="0" borderId="8" xfId="8" applyNumberFormat="1" applyFont="1" applyBorder="1"/>
    <xf numFmtId="2" fontId="2" fillId="0" borderId="13" xfId="10" applyNumberFormat="1" applyFont="1" applyBorder="1"/>
    <xf numFmtId="2" fontId="2" fillId="0" borderId="0" xfId="10" applyNumberFormat="1" applyFont="1" applyBorder="1"/>
    <xf numFmtId="2" fontId="2" fillId="0" borderId="5" xfId="10" applyNumberFormat="1" applyFont="1" applyBorder="1"/>
    <xf numFmtId="2" fontId="11" fillId="0" borderId="14" xfId="13" applyNumberFormat="1" applyFont="1" applyBorder="1"/>
    <xf numFmtId="2" fontId="11" fillId="0" borderId="9" xfId="13" applyNumberFormat="1" applyFont="1" applyBorder="1"/>
    <xf numFmtId="2" fontId="11" fillId="0" borderId="8" xfId="13" applyNumberFormat="1" applyFont="1" applyBorder="1"/>
    <xf numFmtId="2" fontId="11" fillId="0" borderId="13" xfId="13" applyNumberFormat="1" applyFont="1" applyBorder="1"/>
    <xf numFmtId="2" fontId="11" fillId="0" borderId="0" xfId="13" applyNumberFormat="1" applyFont="1" applyBorder="1"/>
    <xf numFmtId="2" fontId="11" fillId="0" borderId="5" xfId="13" applyNumberFormat="1" applyFont="1" applyBorder="1"/>
    <xf numFmtId="2" fontId="11" fillId="0" borderId="12" xfId="13" applyNumberFormat="1" applyFont="1" applyBorder="1"/>
    <xf numFmtId="2" fontId="11" fillId="0" borderId="6" xfId="13" applyNumberFormat="1" applyFont="1" applyBorder="1"/>
    <xf numFmtId="2" fontId="11" fillId="0" borderId="11" xfId="13" applyNumberFormat="1" applyFont="1" applyBorder="1"/>
    <xf numFmtId="165" fontId="11" fillId="0" borderId="12" xfId="8" applyNumberFormat="1" applyFont="1" applyBorder="1"/>
    <xf numFmtId="0" fontId="0" fillId="0" borderId="0" xfId="0"/>
    <xf numFmtId="0" fontId="2" fillId="0" borderId="0" xfId="0" applyFont="1"/>
    <xf numFmtId="0" fontId="2" fillId="0" borderId="3" xfId="0" applyFont="1" applyBorder="1"/>
    <xf numFmtId="0" fontId="2" fillId="0" borderId="2" xfId="0" applyFont="1" applyBorder="1"/>
    <xf numFmtId="0" fontId="2" fillId="0" borderId="11" xfId="0" applyFont="1" applyBorder="1"/>
    <xf numFmtId="0" fontId="2" fillId="0" borderId="12" xfId="0" applyFont="1" applyBorder="1"/>
    <xf numFmtId="0" fontId="2" fillId="0" borderId="5" xfId="0" applyFont="1" applyBorder="1"/>
    <xf numFmtId="0" fontId="2" fillId="0" borderId="0" xfId="0" applyFont="1" applyBorder="1"/>
    <xf numFmtId="0" fontId="2" fillId="0" borderId="14" xfId="0" applyFont="1" applyBorder="1"/>
    <xf numFmtId="0" fontId="2" fillId="0" borderId="4" xfId="0" applyFont="1" applyBorder="1"/>
    <xf numFmtId="0" fontId="2" fillId="0" borderId="7" xfId="0" applyFont="1" applyBorder="1"/>
    <xf numFmtId="0" fontId="2" fillId="0" borderId="8" xfId="0" applyFont="1" applyBorder="1"/>
    <xf numFmtId="0" fontId="0" fillId="0" borderId="0" xfId="0" applyBorder="1"/>
    <xf numFmtId="165" fontId="11" fillId="0" borderId="11" xfId="253" applyNumberFormat="1" applyFont="1" applyBorder="1"/>
    <xf numFmtId="165" fontId="11" fillId="0" borderId="6" xfId="253" applyNumberFormat="1" applyFont="1" applyBorder="1"/>
    <xf numFmtId="165" fontId="11" fillId="0" borderId="12" xfId="253" applyNumberFormat="1" applyFont="1" applyBorder="1"/>
    <xf numFmtId="165" fontId="11" fillId="0" borderId="5" xfId="253" applyNumberFormat="1" applyFont="1" applyBorder="1"/>
    <xf numFmtId="165" fontId="11" fillId="0" borderId="0" xfId="253" applyNumberFormat="1" applyFont="1" applyBorder="1"/>
    <xf numFmtId="165" fontId="11" fillId="0" borderId="13" xfId="253" applyNumberFormat="1" applyFont="1" applyBorder="1"/>
    <xf numFmtId="165" fontId="11" fillId="0" borderId="8" xfId="253" applyNumberFormat="1" applyFont="1" applyBorder="1"/>
    <xf numFmtId="165" fontId="11" fillId="0" borderId="9" xfId="253" applyNumberFormat="1" applyFont="1" applyBorder="1"/>
    <xf numFmtId="165" fontId="11" fillId="0" borderId="14" xfId="253" applyNumberFormat="1" applyFont="1" applyBorder="1"/>
    <xf numFmtId="1" fontId="2" fillId="0" borderId="0" xfId="0" applyNumberFormat="1" applyFont="1" applyBorder="1"/>
    <xf numFmtId="0" fontId="11" fillId="0" borderId="15" xfId="13" applyFont="1" applyBorder="1"/>
    <xf numFmtId="1" fontId="11" fillId="0" borderId="10" xfId="13" applyNumberFormat="1" applyFont="1" applyBorder="1"/>
    <xf numFmtId="1" fontId="11" fillId="0" borderId="7" xfId="13" applyNumberFormat="1" applyFont="1" applyBorder="1"/>
    <xf numFmtId="0" fontId="11" fillId="0" borderId="2" xfId="13" applyFont="1" applyBorder="1"/>
    <xf numFmtId="0" fontId="11" fillId="0" borderId="3" xfId="13" applyFont="1" applyBorder="1"/>
    <xf numFmtId="1" fontId="11" fillId="0" borderId="4" xfId="13" applyNumberFormat="1" applyFont="1" applyBorder="1"/>
    <xf numFmtId="0" fontId="2" fillId="0" borderId="6" xfId="0" applyFont="1" applyBorder="1" applyAlignment="1">
      <alignment wrapText="1"/>
    </xf>
    <xf numFmtId="2" fontId="2" fillId="0" borderId="11" xfId="0" applyNumberFormat="1" applyFont="1" applyBorder="1"/>
    <xf numFmtId="2" fontId="2" fillId="0" borderId="5" xfId="0" applyNumberFormat="1" applyFont="1" applyBorder="1"/>
    <xf numFmtId="2" fontId="2" fillId="0" borderId="8" xfId="0" applyNumberFormat="1" applyFont="1" applyBorder="1"/>
    <xf numFmtId="2" fontId="0" fillId="0" borderId="0" xfId="0" applyNumberFormat="1"/>
    <xf numFmtId="0" fontId="9" fillId="0" borderId="0" xfId="5" applyFont="1" applyFill="1" applyBorder="1"/>
    <xf numFmtId="0" fontId="9" fillId="0" borderId="0" xfId="5" applyFont="1" applyFill="1" applyAlignment="1">
      <alignment horizontal="left"/>
    </xf>
    <xf numFmtId="165" fontId="2" fillId="0" borderId="12" xfId="8" applyNumberFormat="1" applyFont="1" applyBorder="1" applyAlignment="1">
      <alignment horizontal="right"/>
    </xf>
    <xf numFmtId="0" fontId="2" fillId="0" borderId="4" xfId="0" applyFont="1" applyBorder="1" applyAlignment="1">
      <alignment horizontal="left" indent="3"/>
    </xf>
    <xf numFmtId="0" fontId="2" fillId="0" borderId="7" xfId="0" applyFont="1" applyBorder="1" applyAlignment="1">
      <alignment horizontal="left" indent="3"/>
    </xf>
    <xf numFmtId="0" fontId="2" fillId="0" borderId="5" xfId="0" applyFont="1" applyBorder="1" applyAlignment="1">
      <alignment horizontal="left" indent="3"/>
    </xf>
    <xf numFmtId="0" fontId="2" fillId="0" borderId="5" xfId="0" applyFont="1" applyFill="1" applyBorder="1" applyAlignment="1">
      <alignment horizontal="left" indent="3"/>
    </xf>
    <xf numFmtId="0" fontId="2" fillId="0" borderId="8" xfId="0" applyFont="1" applyFill="1" applyBorder="1" applyAlignment="1">
      <alignment horizontal="left" indent="3"/>
    </xf>
    <xf numFmtId="10" fontId="2" fillId="0" borderId="11" xfId="0" applyNumberFormat="1" applyFont="1" applyBorder="1" applyAlignment="1">
      <alignment horizontal="right"/>
    </xf>
    <xf numFmtId="10" fontId="2" fillId="0" borderId="6" xfId="0" applyNumberFormat="1" applyFont="1" applyBorder="1" applyAlignment="1">
      <alignment horizontal="right"/>
    </xf>
    <xf numFmtId="165" fontId="2" fillId="0" borderId="10" xfId="8" applyNumberFormat="1" applyFont="1" applyBorder="1" applyAlignment="1">
      <alignment horizontal="right"/>
    </xf>
    <xf numFmtId="10" fontId="2" fillId="0" borderId="5" xfId="0" applyNumberFormat="1" applyFont="1" applyBorder="1" applyAlignment="1">
      <alignment horizontal="right"/>
    </xf>
    <xf numFmtId="10" fontId="2" fillId="0" borderId="0" xfId="0" applyNumberFormat="1" applyFont="1" applyBorder="1" applyAlignment="1">
      <alignment horizontal="right"/>
    </xf>
    <xf numFmtId="165" fontId="2" fillId="0" borderId="4" xfId="8" applyNumberFormat="1" applyFont="1" applyBorder="1" applyAlignment="1">
      <alignment horizontal="right"/>
    </xf>
    <xf numFmtId="165" fontId="2" fillId="0" borderId="6" xfId="8" applyNumberFormat="1" applyFont="1" applyBorder="1" applyAlignment="1">
      <alignment horizontal="right"/>
    </xf>
    <xf numFmtId="165" fontId="2" fillId="0" borderId="13" xfId="8" applyNumberFormat="1" applyFont="1" applyBorder="1" applyAlignment="1">
      <alignment horizontal="right"/>
    </xf>
    <xf numFmtId="10" fontId="2" fillId="0" borderId="8" xfId="0" applyNumberFormat="1" applyFont="1" applyBorder="1" applyAlignment="1">
      <alignment horizontal="right"/>
    </xf>
    <xf numFmtId="10" fontId="2" fillId="0" borderId="9" xfId="0" applyNumberFormat="1" applyFont="1" applyBorder="1" applyAlignment="1">
      <alignment horizontal="right"/>
    </xf>
    <xf numFmtId="165" fontId="2" fillId="0" borderId="9" xfId="8" applyNumberFormat="1" applyFont="1" applyBorder="1" applyAlignment="1">
      <alignment horizontal="right"/>
    </xf>
    <xf numFmtId="165" fontId="2" fillId="0" borderId="14" xfId="8" applyNumberFormat="1" applyFont="1" applyBorder="1" applyAlignment="1">
      <alignment horizontal="right"/>
    </xf>
    <xf numFmtId="165" fontId="2" fillId="0" borderId="11" xfId="8" applyNumberFormat="1" applyFont="1" applyBorder="1" applyAlignment="1">
      <alignment horizontal="right"/>
    </xf>
    <xf numFmtId="165" fontId="2" fillId="0" borderId="5" xfId="8" applyNumberFormat="1" applyFont="1" applyBorder="1" applyAlignment="1">
      <alignment horizontal="right"/>
    </xf>
    <xf numFmtId="165" fontId="2" fillId="0" borderId="8" xfId="8" applyNumberFormat="1" applyFont="1" applyBorder="1" applyAlignment="1">
      <alignment horizontal="right"/>
    </xf>
    <xf numFmtId="2" fontId="2" fillId="0" borderId="11" xfId="2" applyNumberFormat="1" applyBorder="1" applyAlignment="1">
      <alignment horizontal="right"/>
    </xf>
    <xf numFmtId="1" fontId="2" fillId="0" borderId="11" xfId="2" applyNumberFormat="1" applyBorder="1" applyAlignment="1">
      <alignment horizontal="right"/>
    </xf>
    <xf numFmtId="1" fontId="2" fillId="0" borderId="5" xfId="2" applyNumberFormat="1" applyBorder="1" applyAlignment="1">
      <alignment horizontal="right"/>
    </xf>
    <xf numFmtId="1" fontId="2" fillId="0" borderId="0" xfId="2" applyNumberFormat="1" applyBorder="1" applyAlignment="1">
      <alignment horizontal="right"/>
    </xf>
    <xf numFmtId="43" fontId="2" fillId="0" borderId="13" xfId="8" applyNumberFormat="1" applyFont="1" applyBorder="1" applyAlignment="1">
      <alignment horizontal="right"/>
    </xf>
    <xf numFmtId="43" fontId="2" fillId="0" borderId="14" xfId="8" applyNumberFormat="1" applyFont="1" applyBorder="1" applyAlignment="1">
      <alignment horizontal="right"/>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0" xfId="0" applyFont="1" applyBorder="1"/>
    <xf numFmtId="2" fontId="0" fillId="0" borderId="0" xfId="0" applyNumberFormat="1" applyFont="1" applyBorder="1"/>
    <xf numFmtId="2" fontId="2" fillId="0" borderId="0" xfId="0" applyNumberFormat="1" applyFont="1" applyBorder="1" applyAlignment="1">
      <alignment horizontal="right" vertical="center" wrapText="1"/>
    </xf>
    <xf numFmtId="0" fontId="2" fillId="0" borderId="10"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0" xfId="0" applyFont="1" applyFill="1" applyBorder="1" applyAlignment="1">
      <alignment vertical="center"/>
    </xf>
    <xf numFmtId="165" fontId="2" fillId="0" borderId="5" xfId="8" applyNumberFormat="1" applyFont="1" applyBorder="1" applyAlignment="1">
      <alignment horizontal="right" vertical="center" wrapText="1"/>
    </xf>
    <xf numFmtId="165" fontId="2" fillId="0" borderId="0" xfId="8" applyNumberFormat="1" applyFont="1" applyBorder="1" applyAlignment="1">
      <alignment horizontal="right" vertical="center" wrapText="1"/>
    </xf>
    <xf numFmtId="165" fontId="2" fillId="0" borderId="13" xfId="8" applyNumberFormat="1" applyFont="1" applyBorder="1" applyAlignment="1">
      <alignment horizontal="right" vertical="center" wrapText="1"/>
    </xf>
    <xf numFmtId="165" fontId="2" fillId="0" borderId="8" xfId="8" applyNumberFormat="1" applyFont="1" applyBorder="1" applyAlignment="1">
      <alignment horizontal="right" vertical="center" wrapText="1"/>
    </xf>
    <xf numFmtId="165" fontId="2" fillId="0" borderId="9" xfId="8" applyNumberFormat="1" applyFont="1" applyBorder="1" applyAlignment="1">
      <alignment horizontal="right" vertical="center" wrapText="1"/>
    </xf>
    <xf numFmtId="165" fontId="2" fillId="0" borderId="14" xfId="8" applyNumberFormat="1" applyFont="1" applyBorder="1" applyAlignment="1">
      <alignment horizontal="right" vertical="center" wrapText="1"/>
    </xf>
    <xf numFmtId="164" fontId="0" fillId="0" borderId="0" xfId="0" applyNumberFormat="1"/>
    <xf numFmtId="2" fontId="2" fillId="0" borderId="5" xfId="0" applyNumberFormat="1" applyFont="1" applyBorder="1" applyAlignment="1">
      <alignment horizontal="right" vertical="center" wrapText="1"/>
    </xf>
    <xf numFmtId="2" fontId="2" fillId="0" borderId="13" xfId="0" applyNumberFormat="1" applyFont="1" applyBorder="1" applyAlignment="1">
      <alignment horizontal="right" vertical="center" wrapText="1"/>
    </xf>
    <xf numFmtId="2" fontId="2" fillId="0" borderId="8" xfId="0" applyNumberFormat="1" applyFont="1" applyBorder="1" applyAlignment="1">
      <alignment horizontal="right" vertical="center" wrapText="1"/>
    </xf>
    <xf numFmtId="2" fontId="2" fillId="0" borderId="9" xfId="0" applyNumberFormat="1" applyFont="1" applyBorder="1" applyAlignment="1">
      <alignment horizontal="right" vertical="center" wrapText="1"/>
    </xf>
    <xf numFmtId="2" fontId="2" fillId="0" borderId="14" xfId="0" applyNumberFormat="1" applyFont="1" applyBorder="1" applyAlignment="1">
      <alignment horizontal="right" vertical="center" wrapText="1"/>
    </xf>
    <xf numFmtId="0" fontId="2" fillId="0" borderId="15" xfId="0" applyFont="1" applyBorder="1" applyAlignment="1">
      <alignment horizontal="center"/>
    </xf>
    <xf numFmtId="0" fontId="2" fillId="0" borderId="15" xfId="0" applyFont="1" applyBorder="1" applyAlignment="1">
      <alignment horizontal="center"/>
    </xf>
    <xf numFmtId="0" fontId="2" fillId="0" borderId="0" xfId="0" applyFont="1" applyBorder="1" applyAlignment="1">
      <alignment wrapText="1"/>
    </xf>
    <xf numFmtId="0" fontId="11" fillId="0" borderId="0" xfId="5" applyFont="1" applyFill="1" applyAlignment="1">
      <alignment wrapText="1"/>
    </xf>
    <xf numFmtId="0" fontId="2" fillId="0" borderId="0" xfId="0" applyFont="1" applyFill="1" applyAlignment="1">
      <alignment horizontal="left" vertical="top" wrapText="1"/>
    </xf>
    <xf numFmtId="0" fontId="2" fillId="0" borderId="3" xfId="0" applyFont="1" applyBorder="1" applyAlignment="1">
      <alignment horizontal="left"/>
    </xf>
    <xf numFmtId="0" fontId="2" fillId="0" borderId="15" xfId="0" applyFont="1" applyBorder="1" applyAlignment="1">
      <alignment horizontal="left"/>
    </xf>
    <xf numFmtId="0" fontId="2" fillId="0" borderId="0" xfId="0" applyFont="1" applyAlignment="1">
      <alignment horizontal="left" vertical="top" wrapText="1"/>
    </xf>
    <xf numFmtId="0" fontId="2" fillId="0" borderId="3" xfId="2" applyBorder="1" applyAlignment="1">
      <alignment horizontal="center"/>
    </xf>
    <xf numFmtId="0" fontId="2" fillId="0" borderId="2" xfId="2" applyBorder="1" applyAlignment="1">
      <alignment horizontal="center"/>
    </xf>
    <xf numFmtId="0" fontId="2" fillId="0" borderId="15" xfId="2" applyBorder="1" applyAlignment="1">
      <alignment horizontal="center"/>
    </xf>
    <xf numFmtId="0" fontId="2" fillId="0" borderId="5" xfId="2" applyBorder="1" applyAlignment="1">
      <alignment horizontal="center" vertical="center"/>
    </xf>
    <xf numFmtId="0" fontId="2" fillId="0" borderId="8" xfId="2" applyBorder="1" applyAlignment="1">
      <alignment horizontal="center" vertical="center"/>
    </xf>
    <xf numFmtId="0" fontId="0" fillId="0" borderId="10" xfId="0" applyBorder="1" applyAlignment="1">
      <alignment horizontal="center"/>
    </xf>
    <xf numFmtId="0" fontId="0" fillId="0" borderId="4" xfId="0" applyBorder="1" applyAlignment="1">
      <alignment horizontal="center"/>
    </xf>
    <xf numFmtId="0" fontId="2" fillId="0" borderId="0" xfId="2" applyAlignment="1">
      <alignment horizontal="left" vertical="center" wrapText="1"/>
    </xf>
    <xf numFmtId="0" fontId="2" fillId="0" borderId="3" xfId="0" applyFont="1" applyBorder="1" applyAlignment="1">
      <alignment horizontal="center"/>
    </xf>
    <xf numFmtId="0" fontId="2" fillId="0" borderId="2" xfId="0" applyFont="1" applyBorder="1" applyAlignment="1">
      <alignment horizontal="center"/>
    </xf>
    <xf numFmtId="0" fontId="2" fillId="0" borderId="15" xfId="0" applyFont="1" applyBorder="1" applyAlignment="1">
      <alignment horizontal="center"/>
    </xf>
    <xf numFmtId="0" fontId="2" fillId="0" borderId="8" xfId="2" applyBorder="1" applyAlignment="1">
      <alignment horizontal="center"/>
    </xf>
    <xf numFmtId="0" fontId="2" fillId="0" borderId="9" xfId="2" applyBorder="1" applyAlignment="1">
      <alignment horizontal="center"/>
    </xf>
    <xf numFmtId="0" fontId="2" fillId="0" borderId="14" xfId="2" applyBorder="1" applyAlignment="1">
      <alignment horizontal="center"/>
    </xf>
    <xf numFmtId="0" fontId="2" fillId="0" borderId="11" xfId="2" applyBorder="1" applyAlignment="1">
      <alignment horizontal="center"/>
    </xf>
    <xf numFmtId="0" fontId="2" fillId="0" borderId="6" xfId="2" applyBorder="1" applyAlignment="1">
      <alignment horizontal="center"/>
    </xf>
    <xf numFmtId="0" fontId="2" fillId="0" borderId="12" xfId="2" applyBorder="1" applyAlignment="1">
      <alignment horizont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7" xfId="0" applyBorder="1" applyAlignment="1">
      <alignment horizontal="center"/>
    </xf>
    <xf numFmtId="0" fontId="2" fillId="0" borderId="10" xfId="2" applyBorder="1" applyAlignment="1">
      <alignment horizontal="center"/>
    </xf>
    <xf numFmtId="0" fontId="2" fillId="0" borderId="7" xfId="2" applyBorder="1" applyAlignment="1">
      <alignment horizontal="center"/>
    </xf>
    <xf numFmtId="0" fontId="2" fillId="0" borderId="11"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xf>
    <xf numFmtId="0" fontId="2" fillId="0" borderId="4" xfId="0" applyFont="1" applyBorder="1" applyAlignment="1">
      <alignment horizont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center"/>
    </xf>
    <xf numFmtId="0" fontId="1" fillId="0" borderId="14" xfId="0" applyFont="1"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2" fillId="0" borderId="0" xfId="2" applyAlignment="1">
      <alignment horizontal="left" vertical="top" wrapText="1"/>
    </xf>
    <xf numFmtId="0" fontId="2" fillId="0" borderId="0" xfId="0" applyFont="1" applyFill="1" applyBorder="1" applyAlignment="1">
      <alignment horizontal="left" vertical="top" wrapText="1"/>
    </xf>
    <xf numFmtId="0" fontId="2" fillId="0" borderId="3" xfId="0" applyFont="1" applyBorder="1" applyAlignment="1">
      <alignment horizontal="center" wrapText="1"/>
    </xf>
    <xf numFmtId="0" fontId="2" fillId="0" borderId="15" xfId="0" applyFont="1" applyBorder="1" applyAlignment="1">
      <alignment horizontal="center" wrapText="1"/>
    </xf>
    <xf numFmtId="0" fontId="2" fillId="0" borderId="4" xfId="2" applyBorder="1" applyAlignment="1">
      <alignment horizontal="center" vertical="center" wrapText="1"/>
    </xf>
    <xf numFmtId="0" fontId="2" fillId="0" borderId="7" xfId="2" applyBorder="1" applyAlignment="1">
      <alignment horizontal="center" vertical="center" wrapText="1"/>
    </xf>
    <xf numFmtId="0" fontId="2" fillId="0" borderId="10" xfId="2" applyBorder="1" applyAlignment="1">
      <alignment horizontal="center" vertical="center" wrapText="1"/>
    </xf>
    <xf numFmtId="0" fontId="2" fillId="0" borderId="0" xfId="2" applyBorder="1" applyAlignment="1">
      <alignment horizontal="left" vertical="center" wrapText="1"/>
    </xf>
    <xf numFmtId="0" fontId="2" fillId="0" borderId="3" xfId="2" applyFont="1" applyBorder="1" applyAlignment="1">
      <alignment horizontal="center"/>
    </xf>
    <xf numFmtId="0" fontId="2" fillId="0" borderId="2" xfId="2" applyFont="1" applyBorder="1" applyAlignment="1">
      <alignment horizontal="center"/>
    </xf>
    <xf numFmtId="0" fontId="2" fillId="0" borderId="15" xfId="2" applyFont="1" applyBorder="1" applyAlignment="1">
      <alignment horizontal="center"/>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2" xfId="0" applyFont="1" applyBorder="1" applyAlignment="1">
      <alignment horizontal="center" vertical="center" wrapText="1"/>
    </xf>
    <xf numFmtId="0" fontId="2" fillId="0" borderId="3" xfId="1" applyFont="1" applyBorder="1" applyAlignment="1">
      <alignment horizontal="center"/>
    </xf>
    <xf numFmtId="0" fontId="2" fillId="0" borderId="2" xfId="1" applyFont="1" applyBorder="1" applyAlignment="1">
      <alignment horizontal="center"/>
    </xf>
    <xf numFmtId="0" fontId="2" fillId="0" borderId="15" xfId="1" applyFont="1"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2" fillId="0" borderId="0" xfId="2" applyBorder="1" applyAlignment="1">
      <alignment horizontal="left" vertical="top" wrapText="1"/>
    </xf>
    <xf numFmtId="0" fontId="2" fillId="0" borderId="12" xfId="2" applyBorder="1" applyAlignment="1">
      <alignment horizontal="center" wrapText="1"/>
    </xf>
    <xf numFmtId="0" fontId="2" fillId="0" borderId="13" xfId="2" applyBorder="1" applyAlignment="1">
      <alignment horizontal="center" wrapText="1"/>
    </xf>
    <xf numFmtId="0" fontId="2" fillId="0" borderId="14" xfId="2" applyBorder="1" applyAlignment="1">
      <alignment horizontal="center" wrapText="1"/>
    </xf>
    <xf numFmtId="0" fontId="2" fillId="0" borderId="3" xfId="2" applyBorder="1" applyAlignment="1">
      <alignment horizontal="center" vertical="top" wrapText="1"/>
    </xf>
    <xf numFmtId="0" fontId="2" fillId="0" borderId="2" xfId="2" applyBorder="1" applyAlignment="1">
      <alignment horizontal="center" vertical="top" wrapText="1"/>
    </xf>
    <xf numFmtId="0" fontId="2" fillId="0" borderId="15" xfId="2" applyBorder="1" applyAlignment="1">
      <alignment horizontal="center" vertical="top" wrapText="1"/>
    </xf>
    <xf numFmtId="0" fontId="2" fillId="0" borderId="13" xfId="0" applyFont="1" applyBorder="1" applyAlignment="1">
      <alignment horizontal="center"/>
    </xf>
    <xf numFmtId="0" fontId="2" fillId="0" borderId="10" xfId="0" applyFont="1" applyFill="1" applyBorder="1" applyAlignment="1">
      <alignment horizontal="center" wrapText="1"/>
    </xf>
    <xf numFmtId="0" fontId="2" fillId="0" borderId="4" xfId="0" applyFont="1" applyFill="1" applyBorder="1" applyAlignment="1">
      <alignment horizontal="center" wrapText="1"/>
    </xf>
    <xf numFmtId="0" fontId="2" fillId="0" borderId="12" xfId="0" applyFont="1" applyBorder="1" applyAlignment="1">
      <alignment horizontal="center"/>
    </xf>
    <xf numFmtId="0" fontId="2" fillId="0" borderId="4" xfId="2" applyBorder="1" applyAlignment="1">
      <alignment horizontal="left" vertical="top" wrapText="1"/>
    </xf>
    <xf numFmtId="0" fontId="2" fillId="0" borderId="0" xfId="2" applyBorder="1" applyAlignment="1">
      <alignment horizontal="center" vertical="center"/>
    </xf>
    <xf numFmtId="0" fontId="2" fillId="0" borderId="13" xfId="2" applyBorder="1" applyAlignment="1">
      <alignment horizontal="center" vertical="center"/>
    </xf>
    <xf numFmtId="0" fontId="2" fillId="0" borderId="0" xfId="2" applyAlignment="1">
      <alignment vertical="top" wrapText="1"/>
    </xf>
    <xf numFmtId="0" fontId="2" fillId="0" borderId="4" xfId="2" applyFont="1" applyBorder="1" applyAlignment="1">
      <alignment horizontal="left" wrapText="1"/>
    </xf>
    <xf numFmtId="0" fontId="2" fillId="0" borderId="13" xfId="2" applyFont="1" applyBorder="1" applyAlignment="1">
      <alignment horizontal="left" wrapText="1"/>
    </xf>
    <xf numFmtId="0" fontId="2" fillId="0" borderId="11" xfId="2" applyFont="1" applyBorder="1" applyAlignment="1">
      <alignment horizontal="center"/>
    </xf>
    <xf numFmtId="0" fontId="2" fillId="0" borderId="6" xfId="2" applyFont="1" applyBorder="1" applyAlignment="1">
      <alignment horizontal="center"/>
    </xf>
    <xf numFmtId="0" fontId="2" fillId="0" borderId="12" xfId="2" applyFont="1" applyBorder="1" applyAlignment="1">
      <alignment horizontal="center"/>
    </xf>
    <xf numFmtId="0" fontId="2" fillId="0" borderId="10" xfId="2" applyFont="1" applyBorder="1" applyAlignment="1">
      <alignment horizontal="center"/>
    </xf>
    <xf numFmtId="0" fontId="2" fillId="0" borderId="7" xfId="2" applyFont="1" applyBorder="1" applyAlignment="1">
      <alignment horizontal="center"/>
    </xf>
    <xf numFmtId="0" fontId="2" fillId="0" borderId="12" xfId="2" applyFont="1" applyBorder="1" applyAlignment="1">
      <alignment horizontal="left" wrapText="1"/>
    </xf>
    <xf numFmtId="0" fontId="2" fillId="0" borderId="14" xfId="2" applyFont="1" applyBorder="1" applyAlignment="1">
      <alignment horizontal="left" wrapText="1"/>
    </xf>
    <xf numFmtId="0" fontId="2" fillId="0" borderId="0" xfId="0" applyFont="1" applyFill="1" applyBorder="1" applyAlignment="1">
      <alignment horizontal="left" vertical="center" wrapText="1"/>
    </xf>
    <xf numFmtId="0" fontId="3" fillId="0" borderId="11" xfId="0" applyFont="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3" fillId="0" borderId="14" xfId="0" applyFont="1" applyBorder="1" applyAlignment="1">
      <alignment horizontal="center"/>
    </xf>
    <xf numFmtId="0" fontId="2" fillId="0" borderId="5" xfId="2" applyBorder="1" applyAlignment="1">
      <alignment horizontal="center"/>
    </xf>
    <xf numFmtId="0" fontId="2" fillId="0" borderId="0" xfId="2" applyBorder="1" applyAlignment="1">
      <alignment horizontal="center"/>
    </xf>
    <xf numFmtId="0" fontId="2" fillId="0" borderId="13" xfId="2" applyBorder="1" applyAlignment="1">
      <alignment horizontal="center"/>
    </xf>
    <xf numFmtId="0" fontId="2" fillId="0" borderId="11" xfId="2" applyBorder="1" applyAlignment="1">
      <alignment horizontal="center" vertical="center"/>
    </xf>
    <xf numFmtId="0" fontId="2" fillId="0" borderId="12" xfId="2" applyBorder="1" applyAlignment="1">
      <alignment horizontal="center" vertical="center"/>
    </xf>
    <xf numFmtId="0" fontId="2" fillId="0" borderId="14" xfId="2" applyBorder="1" applyAlignment="1">
      <alignment horizontal="center" vertical="center"/>
    </xf>
    <xf numFmtId="0" fontId="2" fillId="0" borderId="10" xfId="2" applyBorder="1" applyAlignment="1">
      <alignment horizontal="center" vertical="center"/>
    </xf>
    <xf numFmtId="0" fontId="2" fillId="0" borderId="4" xfId="2" applyBorder="1" applyAlignment="1">
      <alignment horizontal="center" vertical="center"/>
    </xf>
    <xf numFmtId="0" fontId="2" fillId="0" borderId="7" xfId="2" applyBorder="1" applyAlignment="1">
      <alignment horizontal="center"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2" fillId="0" borderId="10" xfId="0" applyFont="1" applyBorder="1" applyAlignment="1">
      <alignment horizontal="center" vertical="top"/>
    </xf>
    <xf numFmtId="0" fontId="2" fillId="0" borderId="7" xfId="0" applyFont="1" applyBorder="1" applyAlignment="1">
      <alignment horizontal="center" vertical="top"/>
    </xf>
    <xf numFmtId="0" fontId="0" fillId="0" borderId="11" xfId="0"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center"/>
    </xf>
    <xf numFmtId="0" fontId="10" fillId="0" borderId="15" xfId="0" applyFont="1" applyBorder="1" applyAlignment="1">
      <alignment horizontal="center"/>
    </xf>
    <xf numFmtId="0" fontId="2" fillId="0" borderId="0" xfId="0" applyFont="1" applyBorder="1" applyAlignment="1">
      <alignment horizontal="left" wrapText="1"/>
    </xf>
    <xf numFmtId="0" fontId="2" fillId="0" borderId="13" xfId="0" applyFont="1" applyBorder="1" applyAlignment="1">
      <alignment horizontal="left"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wrapText="1"/>
    </xf>
    <xf numFmtId="0" fontId="2" fillId="0" borderId="10" xfId="0" applyFont="1" applyBorder="1" applyAlignment="1">
      <alignment horizontal="left"/>
    </xf>
    <xf numFmtId="0" fontId="2" fillId="0" borderId="7" xfId="0" applyFont="1" applyBorder="1" applyAlignment="1">
      <alignment horizontal="left"/>
    </xf>
    <xf numFmtId="1" fontId="2" fillId="0" borderId="11"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6" xfId="0" applyNumberFormat="1" applyFont="1" applyBorder="1" applyAlignment="1">
      <alignment horizontal="center" vertical="center"/>
    </xf>
    <xf numFmtId="1" fontId="2" fillId="0" borderId="0" xfId="0" applyNumberFormat="1" applyFont="1" applyBorder="1" applyAlignment="1">
      <alignment horizontal="center" vertical="center"/>
    </xf>
    <xf numFmtId="1" fontId="2" fillId="0" borderId="9" xfId="0" applyNumberFormat="1" applyFont="1" applyBorder="1" applyAlignment="1">
      <alignment horizontal="center" vertical="center"/>
    </xf>
    <xf numFmtId="1" fontId="2" fillId="0" borderId="12" xfId="0" applyNumberFormat="1" applyFont="1" applyBorder="1" applyAlignment="1">
      <alignment horizontal="center" vertical="center"/>
    </xf>
    <xf numFmtId="1" fontId="2" fillId="0" borderId="13" xfId="0" applyNumberFormat="1" applyFont="1" applyBorder="1" applyAlignment="1">
      <alignment horizontal="center" vertical="center"/>
    </xf>
    <xf numFmtId="1" fontId="2" fillId="0" borderId="14" xfId="0" applyNumberFormat="1" applyFont="1" applyBorder="1" applyAlignment="1">
      <alignment horizontal="center" vertical="center"/>
    </xf>
    <xf numFmtId="0" fontId="2" fillId="0" borderId="10" xfId="0" applyFont="1" applyBorder="1" applyAlignment="1">
      <alignment horizontal="left" wrapText="1"/>
    </xf>
    <xf numFmtId="0" fontId="2" fillId="0" borderId="7" xfId="0" applyFont="1" applyBorder="1" applyAlignment="1">
      <alignment horizontal="left" wrapText="1"/>
    </xf>
    <xf numFmtId="0" fontId="2" fillId="0" borderId="0" xfId="0" applyFont="1" applyAlignment="1">
      <alignment horizontal="left" vertical="center" wrapText="1"/>
    </xf>
    <xf numFmtId="0" fontId="2" fillId="0" borderId="14" xfId="0" applyFont="1" applyBorder="1" applyAlignment="1">
      <alignment horizontal="center"/>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12" xfId="0" applyFont="1" applyBorder="1" applyAlignment="1">
      <alignment horizontal="left"/>
    </xf>
    <xf numFmtId="0" fontId="2" fillId="0" borderId="14" xfId="0" applyFont="1" applyBorder="1" applyAlignment="1">
      <alignment horizontal="left"/>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center"/>
    </xf>
    <xf numFmtId="0" fontId="2" fillId="0" borderId="11" xfId="0" applyFont="1" applyBorder="1" applyAlignment="1">
      <alignment horizontal="center" wrapText="1"/>
    </xf>
    <xf numFmtId="0" fontId="2" fillId="0" borderId="8" xfId="0" applyFont="1" applyBorder="1" applyAlignment="1">
      <alignment horizontal="center" wrapText="1"/>
    </xf>
    <xf numFmtId="0" fontId="2" fillId="0" borderId="3" xfId="2" applyBorder="1" applyAlignment="1">
      <alignment horizontal="left" vertical="top" wrapText="1"/>
    </xf>
    <xf numFmtId="0" fontId="2" fillId="0" borderId="2" xfId="2" applyBorder="1" applyAlignment="1">
      <alignment horizontal="left" vertical="top" wrapText="1"/>
    </xf>
    <xf numFmtId="0" fontId="2" fillId="0" borderId="15" xfId="2" applyBorder="1" applyAlignment="1">
      <alignment horizontal="left" vertical="top" wrapText="1"/>
    </xf>
    <xf numFmtId="0" fontId="2" fillId="0" borderId="3" xfId="2" applyBorder="1" applyAlignment="1">
      <alignment horizontal="left"/>
    </xf>
    <xf numFmtId="0" fontId="2" fillId="0" borderId="15" xfId="2" applyBorder="1" applyAlignment="1">
      <alignment horizontal="left"/>
    </xf>
    <xf numFmtId="0" fontId="3" fillId="0" borderId="3" xfId="1" applyBorder="1" applyAlignment="1">
      <alignment horizontal="center"/>
    </xf>
    <xf numFmtId="0" fontId="3" fillId="0" borderId="2" xfId="1" applyBorder="1" applyAlignment="1">
      <alignment horizontal="center"/>
    </xf>
    <xf numFmtId="0" fontId="3" fillId="0" borderId="15" xfId="1" applyBorder="1" applyAlignment="1">
      <alignment horizontal="center"/>
    </xf>
    <xf numFmtId="0" fontId="2" fillId="0" borderId="0" xfId="2" applyAlignment="1">
      <alignment horizontal="left" wrapText="1"/>
    </xf>
    <xf numFmtId="0" fontId="2" fillId="0" borderId="3" xfId="2" applyBorder="1" applyAlignment="1">
      <alignment horizontal="left" wrapText="1"/>
    </xf>
    <xf numFmtId="0" fontId="2" fillId="0" borderId="2" xfId="2" applyBorder="1" applyAlignment="1">
      <alignment horizontal="left" wrapText="1"/>
    </xf>
    <xf numFmtId="0" fontId="2" fillId="0" borderId="15" xfId="2" applyBorder="1" applyAlignment="1">
      <alignment horizontal="left" wrapText="1"/>
    </xf>
    <xf numFmtId="0" fontId="2" fillId="0" borderId="14" xfId="2" applyFont="1" applyBorder="1" applyAlignment="1">
      <alignment horizontal="center"/>
    </xf>
    <xf numFmtId="0" fontId="2" fillId="0" borderId="10" xfId="2" applyFont="1" applyBorder="1" applyAlignment="1">
      <alignment horizontal="center" wrapText="1"/>
    </xf>
    <xf numFmtId="0" fontId="2" fillId="0" borderId="7" xfId="2" applyFont="1" applyBorder="1" applyAlignment="1">
      <alignment horizontal="center" wrapText="1"/>
    </xf>
    <xf numFmtId="0" fontId="2" fillId="0" borderId="10" xfId="2" applyFont="1" applyBorder="1" applyAlignment="1">
      <alignment horizontal="center" vertical="center"/>
    </xf>
    <xf numFmtId="0" fontId="2" fillId="0" borderId="4" xfId="2" applyFont="1" applyBorder="1" applyAlignment="1">
      <alignment horizontal="center" vertical="center"/>
    </xf>
    <xf numFmtId="0" fontId="2" fillId="0" borderId="7" xfId="2" applyFont="1" applyBorder="1" applyAlignment="1">
      <alignment horizontal="center" vertical="center"/>
    </xf>
    <xf numFmtId="0" fontId="2" fillId="0" borderId="10" xfId="2" applyBorder="1" applyAlignment="1">
      <alignment horizontal="left"/>
    </xf>
    <xf numFmtId="0" fontId="2" fillId="0" borderId="7" xfId="2" applyBorder="1" applyAlignment="1">
      <alignment horizontal="left"/>
    </xf>
    <xf numFmtId="0" fontId="2" fillId="0" borderId="2" xfId="2" applyBorder="1" applyAlignment="1">
      <alignment horizontal="center" wrapText="1"/>
    </xf>
    <xf numFmtId="0" fontId="2" fillId="0" borderId="15" xfId="2" applyBorder="1" applyAlignment="1">
      <alignment horizontal="center" wrapText="1"/>
    </xf>
    <xf numFmtId="0" fontId="2" fillId="0" borderId="3" xfId="2" applyBorder="1" applyAlignment="1">
      <alignment horizontal="center" wrapText="1"/>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center" wrapText="1"/>
    </xf>
    <xf numFmtId="0" fontId="2" fillId="0" borderId="4" xfId="0" applyFont="1" applyBorder="1" applyAlignment="1">
      <alignment horizontal="center" wrapText="1"/>
    </xf>
    <xf numFmtId="1" fontId="2" fillId="0" borderId="4" xfId="0" applyNumberFormat="1" applyFont="1" applyBorder="1"/>
    <xf numFmtId="1" fontId="2" fillId="0" borderId="7" xfId="0" applyNumberFormat="1" applyFont="1" applyBorder="1"/>
  </cellXfs>
  <cellStyles count="256">
    <cellStyle name="20 % - Aksentti1 2" xfId="15"/>
    <cellStyle name="20 % - Aksentti2 2" xfId="16"/>
    <cellStyle name="20 % - Aksentti3 2" xfId="17"/>
    <cellStyle name="20 % - Aksentti4 2" xfId="18"/>
    <cellStyle name="20 % - Aksentti5 2" xfId="19"/>
    <cellStyle name="20 % - Aksentti6 2" xfId="20"/>
    <cellStyle name="40 % - Aksentti1 2" xfId="21"/>
    <cellStyle name="40 % - Aksentti2 2" xfId="22"/>
    <cellStyle name="40 % - Aksentti3 2" xfId="23"/>
    <cellStyle name="40 % - Aksentti4 2" xfId="24"/>
    <cellStyle name="40 % - Aksentti5 2" xfId="25"/>
    <cellStyle name="40 % - Aksentti6 2" xfId="26"/>
    <cellStyle name="annee semestre" xfId="27"/>
    <cellStyle name="arial normal" xfId="2"/>
    <cellStyle name="arial ü" xfId="1"/>
    <cellStyle name="AZ1" xfId="28"/>
    <cellStyle name="bin" xfId="29"/>
    <cellStyle name="blue" xfId="30"/>
    <cellStyle name="Ç¥ÁØ_ENRL2" xfId="31"/>
    <cellStyle name="cell" xfId="32"/>
    <cellStyle name="Code additions" xfId="33"/>
    <cellStyle name="Col&amp;RowHeadings" xfId="34"/>
    <cellStyle name="ColCodes" xfId="35"/>
    <cellStyle name="ColTitles" xfId="36"/>
    <cellStyle name="column" xfId="37"/>
    <cellStyle name="Comma 2" xfId="38"/>
    <cellStyle name="Comma 2 2" xfId="39"/>
    <cellStyle name="Comma 2 3" xfId="40"/>
    <cellStyle name="Comma 2 4" xfId="41"/>
    <cellStyle name="Comma 3" xfId="42"/>
    <cellStyle name="Comma 3 2" xfId="43"/>
    <cellStyle name="Comma 3 3" xfId="254"/>
    <cellStyle name="Comma 4" xfId="44"/>
    <cellStyle name="Comma 5" xfId="45"/>
    <cellStyle name="Comma 6" xfId="46"/>
    <cellStyle name="Comma 6 2" xfId="47"/>
    <cellStyle name="Comma 7" xfId="48"/>
    <cellStyle name="Comma 7 2" xfId="49"/>
    <cellStyle name="comma(1)" xfId="50"/>
    <cellStyle name="DataEntryCells" xfId="51"/>
    <cellStyle name="Didier" xfId="52"/>
    <cellStyle name="Didier - Title" xfId="53"/>
    <cellStyle name="Didier subtitles" xfId="54"/>
    <cellStyle name="données" xfId="55"/>
    <cellStyle name="donnéesbord" xfId="56"/>
    <cellStyle name="ErrRpt_DataEntryCells" xfId="57"/>
    <cellStyle name="ErrRpt-DataEntryCells" xfId="58"/>
    <cellStyle name="ErrRpt-GreyBackground" xfId="59"/>
    <cellStyle name="formula" xfId="60"/>
    <cellStyle name="gap" xfId="61"/>
    <cellStyle name="gap 2" xfId="62"/>
    <cellStyle name="Grey_background" xfId="63"/>
    <cellStyle name="GreyBackground" xfId="64"/>
    <cellStyle name="GreyBackground 2" xfId="65"/>
    <cellStyle name="Hipervínculo" xfId="66"/>
    <cellStyle name="Hipervínculo visitado" xfId="67"/>
    <cellStyle name="Huomautus 2" xfId="68"/>
    <cellStyle name="Huomautus 3" xfId="69"/>
    <cellStyle name="Hyperlink 2" xfId="70"/>
    <cellStyle name="Hyperlink 3" xfId="71"/>
    <cellStyle name="Hyperlink 4" xfId="72"/>
    <cellStyle name="Hyperlink 5" xfId="248"/>
    <cellStyle name="ISC" xfId="73"/>
    <cellStyle name="isced" xfId="74"/>
    <cellStyle name="ISCED Titles" xfId="75"/>
    <cellStyle name="isced_8gradk" xfId="76"/>
    <cellStyle name="Komma" xfId="8" builtinId="3"/>
    <cellStyle name="Komma 2" xfId="11"/>
    <cellStyle name="Komma 3" xfId="249"/>
    <cellStyle name="Komma 3 2" xfId="255"/>
    <cellStyle name="Komma 4" xfId="253"/>
    <cellStyle name="level1a" xfId="77"/>
    <cellStyle name="level1a 2" xfId="78"/>
    <cellStyle name="level1a 2 2" xfId="79"/>
    <cellStyle name="level1a 3" xfId="80"/>
    <cellStyle name="level1a 4" xfId="81"/>
    <cellStyle name="level1a 5" xfId="82"/>
    <cellStyle name="level1a 6" xfId="83"/>
    <cellStyle name="level1a 7" xfId="84"/>
    <cellStyle name="level1a 8" xfId="85"/>
    <cellStyle name="level1a 9" xfId="86"/>
    <cellStyle name="level2" xfId="87"/>
    <cellStyle name="level2 2" xfId="88"/>
    <cellStyle name="level2a" xfId="89"/>
    <cellStyle name="level2a 2" xfId="90"/>
    <cellStyle name="level3" xfId="91"/>
    <cellStyle name="Line titles-Rows" xfId="92"/>
    <cellStyle name="Link" xfId="5" builtinId="8"/>
    <cellStyle name="Migliaia (0)_conti99" xfId="93"/>
    <cellStyle name="Normaali 2" xfId="94"/>
    <cellStyle name="Normaali 3" xfId="95"/>
    <cellStyle name="Normal 10" xfId="96"/>
    <cellStyle name="Normal 11" xfId="97"/>
    <cellStyle name="Normal 11 2" xfId="98"/>
    <cellStyle name="Normal 12" xfId="99"/>
    <cellStyle name="Normal 13" xfId="100"/>
    <cellStyle name="Normal 14" xfId="101"/>
    <cellStyle name="Normal 15" xfId="245"/>
    <cellStyle name="Normal 2" xfId="7"/>
    <cellStyle name="Normal 2 10" xfId="102"/>
    <cellStyle name="Normal 2 11" xfId="103"/>
    <cellStyle name="Normal 2 12" xfId="104"/>
    <cellStyle name="Normal 2 13" xfId="105"/>
    <cellStyle name="Normal 2 14" xfId="106"/>
    <cellStyle name="Normal 2 15" xfId="107"/>
    <cellStyle name="Normal 2 16" xfId="108"/>
    <cellStyle name="Normal 2 17" xfId="109"/>
    <cellStyle name="Normal 2 2" xfId="110"/>
    <cellStyle name="Normal 2 2 2" xfId="111"/>
    <cellStyle name="Normal 2 2 2 2" xfId="112"/>
    <cellStyle name="Normal 2 2 2 3" xfId="113"/>
    <cellStyle name="Normal 2 2 3" xfId="114"/>
    <cellStyle name="Normal 2 2 3 2" xfId="115"/>
    <cellStyle name="Normal 2 2 4" xfId="116"/>
    <cellStyle name="Normal 2 2 5" xfId="117"/>
    <cellStyle name="Normal 2 2 6" xfId="118"/>
    <cellStyle name="Normal 2 2 7" xfId="119"/>
    <cellStyle name="Normal 2 2 8" xfId="120"/>
    <cellStyle name="Normal 2 2 9" xfId="121"/>
    <cellStyle name="Normal 2 3" xfId="122"/>
    <cellStyle name="Normal 2 3 2" xfId="123"/>
    <cellStyle name="Normal 2 4" xfId="124"/>
    <cellStyle name="Normal 2 4 2" xfId="125"/>
    <cellStyle name="Normal 2 4 2 2" xfId="250"/>
    <cellStyle name="Normal 2 5" xfId="126"/>
    <cellStyle name="Normal 2 6" xfId="127"/>
    <cellStyle name="Normal 2 7" xfId="128"/>
    <cellStyle name="Normal 2 8" xfId="129"/>
    <cellStyle name="Normal 2 9" xfId="130"/>
    <cellStyle name="Normal 2_AUG_TabChap2" xfId="131"/>
    <cellStyle name="Normal 3" xfId="132"/>
    <cellStyle name="Normal 3 2" xfId="133"/>
    <cellStyle name="Normal 3 3" xfId="134"/>
    <cellStyle name="Normal 3 4" xfId="135"/>
    <cellStyle name="Normal 4" xfId="136"/>
    <cellStyle name="Normal 4 2" xfId="137"/>
    <cellStyle name="Normal 4 2 2" xfId="138"/>
    <cellStyle name="Normal 4 3" xfId="139"/>
    <cellStyle name="Normal 4 4" xfId="140"/>
    <cellStyle name="Normal 5" xfId="141"/>
    <cellStyle name="Normal 5 2" xfId="142"/>
    <cellStyle name="Normal 5 3" xfId="143"/>
    <cellStyle name="Normal 6" xfId="13"/>
    <cellStyle name="Normal 6 2" xfId="144"/>
    <cellStyle name="Normal 7" xfId="145"/>
    <cellStyle name="Normal 7 2" xfId="146"/>
    <cellStyle name="Normal 7 3" xfId="147"/>
    <cellStyle name="Normal 8" xfId="148"/>
    <cellStyle name="Normal 8 10" xfId="149"/>
    <cellStyle name="Normal 8 11" xfId="251"/>
    <cellStyle name="Normal 8 2" xfId="150"/>
    <cellStyle name="Normal 8 3" xfId="151"/>
    <cellStyle name="Normal 9" xfId="152"/>
    <cellStyle name="Normál_8gradk" xfId="153"/>
    <cellStyle name="Normal_AT_COMM_2011_DGUR_2011_URAU_201" xfId="247"/>
    <cellStyle name="Normalny 10" xfId="154"/>
    <cellStyle name="Normalny 2" xfId="155"/>
    <cellStyle name="Normalny 2 2" xfId="156"/>
    <cellStyle name="Normalny 2 2 2" xfId="157"/>
    <cellStyle name="Normalny 2 2 2 2" xfId="158"/>
    <cellStyle name="Normalny 2 3" xfId="159"/>
    <cellStyle name="Normalny 2 3 2" xfId="160"/>
    <cellStyle name="Normalny 2 4" xfId="161"/>
    <cellStyle name="Normalny 2 4 2" xfId="162"/>
    <cellStyle name="Normalny 2 5" xfId="163"/>
    <cellStyle name="Normalny 2 5 2" xfId="164"/>
    <cellStyle name="Normalny 2 6" xfId="165"/>
    <cellStyle name="Normalny 2 6 2" xfId="166"/>
    <cellStyle name="Normalny 2 7" xfId="167"/>
    <cellStyle name="Normalny 2 7 2" xfId="168"/>
    <cellStyle name="Normalny 2 8" xfId="169"/>
    <cellStyle name="Normalny 2 8 2" xfId="170"/>
    <cellStyle name="Normalny 3" xfId="171"/>
    <cellStyle name="Normalny 3 2" xfId="172"/>
    <cellStyle name="Normalny 4" xfId="173"/>
    <cellStyle name="Normalny 4 2" xfId="174"/>
    <cellStyle name="Normalny 5" xfId="175"/>
    <cellStyle name="Normalny 5 2" xfId="176"/>
    <cellStyle name="Normalny 5 3" xfId="177"/>
    <cellStyle name="Normalny 5 3 2" xfId="178"/>
    <cellStyle name="Normalny 5 4" xfId="179"/>
    <cellStyle name="Normalny 6" xfId="180"/>
    <cellStyle name="Normalny 7" xfId="181"/>
    <cellStyle name="Normalny 8" xfId="182"/>
    <cellStyle name="Normalny 9" xfId="183"/>
    <cellStyle name="Note 2" xfId="184"/>
    <cellStyle name="notes" xfId="185"/>
    <cellStyle name="Notiz 2" xfId="186"/>
    <cellStyle name="Percent 2" xfId="187"/>
    <cellStyle name="Percent 2 2" xfId="188"/>
    <cellStyle name="Percent 2 3" xfId="189"/>
    <cellStyle name="Percent 3" xfId="190"/>
    <cellStyle name="Percent 3 2" xfId="191"/>
    <cellStyle name="Percent 3 3" xfId="192"/>
    <cellStyle name="Percent 4" xfId="193"/>
    <cellStyle name="Percent 5" xfId="194"/>
    <cellStyle name="Percent 6" xfId="195"/>
    <cellStyle name="Procentowy 3" xfId="196"/>
    <cellStyle name="Procentowy 8" xfId="197"/>
    <cellStyle name="Prozent" xfId="10" builtinId="5"/>
    <cellStyle name="Prozent 2" xfId="12"/>
    <cellStyle name="row" xfId="198"/>
    <cellStyle name="RowCodes" xfId="199"/>
    <cellStyle name="Row-Col Headings" xfId="200"/>
    <cellStyle name="RowTitles" xfId="201"/>
    <cellStyle name="RowTitles1-Detail" xfId="202"/>
    <cellStyle name="RowTitles-Col2" xfId="203"/>
    <cellStyle name="RowTitles-Detail" xfId="204"/>
    <cellStyle name="Schlecht" xfId="4" builtinId="27"/>
    <cellStyle name="semestre" xfId="205"/>
    <cellStyle name="Standaard_Blad1" xfId="206"/>
    <cellStyle name="Standard" xfId="0" builtinId="0"/>
    <cellStyle name="Standard 2" xfId="6"/>
    <cellStyle name="Standard 2 2" xfId="208"/>
    <cellStyle name="Standard 2 2 2" xfId="246"/>
    <cellStyle name="Standard 2 3" xfId="209"/>
    <cellStyle name="Standard 2 4" xfId="9"/>
    <cellStyle name="Standard 2 5" xfId="207"/>
    <cellStyle name="Standard 3" xfId="3"/>
    <cellStyle name="Standard 3 2" xfId="210"/>
    <cellStyle name="Standard 3 3" xfId="211"/>
    <cellStyle name="Standard 3 4" xfId="14"/>
    <cellStyle name="Standard 4" xfId="212"/>
    <cellStyle name="Standard 5" xfId="213"/>
    <cellStyle name="Standard 7" xfId="252"/>
    <cellStyle name="Style1" xfId="214"/>
    <cellStyle name="Style1 2" xfId="215"/>
    <cellStyle name="Style2" xfId="216"/>
    <cellStyle name="Style2 2" xfId="217"/>
    <cellStyle name="Style3" xfId="218"/>
    <cellStyle name="Style3 2" xfId="219"/>
    <cellStyle name="Style4" xfId="220"/>
    <cellStyle name="Style4 2" xfId="221"/>
    <cellStyle name="Style5" xfId="222"/>
    <cellStyle name="Style5 2" xfId="223"/>
    <cellStyle name="Style6" xfId="224"/>
    <cellStyle name="Style7" xfId="225"/>
    <cellStyle name="Sub-titles" xfId="226"/>
    <cellStyle name="Sub-titles Cols" xfId="227"/>
    <cellStyle name="Sub-titles rows" xfId="228"/>
    <cellStyle name="Table No." xfId="229"/>
    <cellStyle name="Table Title" xfId="230"/>
    <cellStyle name="temp" xfId="231"/>
    <cellStyle name="tête chapitre" xfId="232"/>
    <cellStyle name="title1" xfId="233"/>
    <cellStyle name="Titles" xfId="234"/>
    <cellStyle name="titre" xfId="235"/>
    <cellStyle name="Tusental (0)_Blad2" xfId="236"/>
    <cellStyle name="Tusental 2" xfId="237"/>
    <cellStyle name="Tusental_Blad2" xfId="238"/>
    <cellStyle name="Undefiniert" xfId="239"/>
    <cellStyle name="Uwaga 2" xfId="240"/>
    <cellStyle name="Valuta (0)_Blad2" xfId="241"/>
    <cellStyle name="Valuta_Blad2" xfId="242"/>
    <cellStyle name="표준_T_A8(통계청_검증결과)" xfId="243"/>
    <cellStyle name="標準_法務省担当表（eigo ） " xfId="244"/>
  </cellStyles>
  <dxfs count="63">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3</xdr:col>
      <xdr:colOff>1999327</xdr:colOff>
      <xdr:row>50</xdr:row>
      <xdr:rowOff>190024</xdr:rowOff>
    </xdr:to>
    <xdr:pic>
      <xdr:nvPicPr>
        <xdr:cNvPr id="7" name="Grafik 6"/>
        <xdr:cNvPicPr>
          <a:picLocks noChangeAspect="1"/>
        </xdr:cNvPicPr>
      </xdr:nvPicPr>
      <xdr:blipFill>
        <a:blip xmlns:r="http://schemas.openxmlformats.org/officeDocument/2006/relationships" r:embed="rId1"/>
        <a:stretch>
          <a:fillRect/>
        </a:stretch>
      </xdr:blipFill>
      <xdr:spPr>
        <a:xfrm>
          <a:off x="0" y="8505825"/>
          <a:ext cx="7380952" cy="3809524"/>
        </a:xfrm>
        <a:prstGeom prst="rect">
          <a:avLst/>
        </a:prstGeom>
      </xdr:spPr>
    </xdr:pic>
    <xdr:clientData/>
  </xdr:twoCellAnchor>
  <xdr:twoCellAnchor editAs="oneCell">
    <xdr:from>
      <xdr:col>0</xdr:col>
      <xdr:colOff>0</xdr:colOff>
      <xdr:row>58</xdr:row>
      <xdr:rowOff>0</xdr:rowOff>
    </xdr:from>
    <xdr:to>
      <xdr:col>3</xdr:col>
      <xdr:colOff>1914525</xdr:colOff>
      <xdr:row>79</xdr:row>
      <xdr:rowOff>134989</xdr:rowOff>
    </xdr:to>
    <xdr:pic>
      <xdr:nvPicPr>
        <xdr:cNvPr id="8" name="Grafik 7"/>
        <xdr:cNvPicPr>
          <a:picLocks noChangeAspect="1"/>
        </xdr:cNvPicPr>
      </xdr:nvPicPr>
      <xdr:blipFill>
        <a:blip xmlns:r="http://schemas.openxmlformats.org/officeDocument/2006/relationships" r:embed="rId2"/>
        <a:stretch>
          <a:fillRect/>
        </a:stretch>
      </xdr:blipFill>
      <xdr:spPr>
        <a:xfrm>
          <a:off x="0" y="13658850"/>
          <a:ext cx="7296150" cy="41450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STA/NBB/05_NBB2018/01_Indikatorenband/C2/C2.5/C2.e/C2e_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sheetName val="Grafik_AI"/>
      <sheetName val="C2.e_roh_Rahmen1"/>
      <sheetName val="C2.e_roh_Rahmen2"/>
      <sheetName val="Daten1"/>
      <sheetName val="Daten2"/>
    </sheetNames>
    <sheetDataSet>
      <sheetData sheetId="0"/>
      <sheetData sheetId="1"/>
      <sheetData sheetId="2"/>
      <sheetData sheetId="3"/>
      <sheetData sheetId="4">
        <row r="8">
          <cell r="C8">
            <v>48281</v>
          </cell>
          <cell r="D8">
            <v>29002</v>
          </cell>
          <cell r="E8">
            <v>1049</v>
          </cell>
          <cell r="F8">
            <v>1386</v>
          </cell>
          <cell r="G8">
            <v>840</v>
          </cell>
          <cell r="I8">
            <v>830</v>
          </cell>
        </row>
        <row r="13">
          <cell r="C13">
            <v>25461</v>
          </cell>
          <cell r="D13">
            <v>14048</v>
          </cell>
          <cell r="E13">
            <v>521</v>
          </cell>
          <cell r="F13">
            <v>908</v>
          </cell>
          <cell r="G13">
            <v>419</v>
          </cell>
          <cell r="I13">
            <v>419</v>
          </cell>
        </row>
        <row r="18">
          <cell r="C18">
            <v>22820</v>
          </cell>
          <cell r="D18">
            <v>14954</v>
          </cell>
          <cell r="E18">
            <v>528</v>
          </cell>
          <cell r="F18">
            <v>478</v>
          </cell>
          <cell r="G18">
            <v>421</v>
          </cell>
          <cell r="I18">
            <v>411</v>
          </cell>
        </row>
      </sheetData>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18-1.4" TargetMode="External"/><Relationship Id="rId2" Type="http://schemas.openxmlformats.org/officeDocument/2006/relationships/hyperlink" Target="http://doi.org/10.17888/nbb2018-1-C.3" TargetMode="External"/><Relationship Id="rId1" Type="http://schemas.openxmlformats.org/officeDocument/2006/relationships/hyperlink" Target="http://doi.org/10.17888/nbb2018-1-C-dat.3" TargetMode="External"/><Relationship Id="rId4"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hyperlink" Target="mailto:fdb@bifie.a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documents/1978984/6037342/EU-LFS-explanatory-notes-from-2011-onwards.pdf" TargetMode="External"/><Relationship Id="rId2" Type="http://schemas.openxmlformats.org/officeDocument/2006/relationships/hyperlink" Target="http://ec.europa.eu/eurostat/de/web/degree-of-urbanisation/methodology" TargetMode="External"/><Relationship Id="rId1" Type="http://schemas.openxmlformats.org/officeDocument/2006/relationships/hyperlink" Target="http://ec.europa.eu/eurostat/ramon/miscellaneous/index.cfm?TargetUrl=DSP_DEGURBA" TargetMode="External"/><Relationship Id="rId6" Type="http://schemas.openxmlformats.org/officeDocument/2006/relationships/drawing" Target="../drawings/drawing1.xml"/><Relationship Id="rId5" Type="http://schemas.openxmlformats.org/officeDocument/2006/relationships/hyperlink" Target="http://ec.europa.eu/eurostat/de/web/degree-of-urbanisation/overview" TargetMode="External"/><Relationship Id="rId4" Type="http://schemas.openxmlformats.org/officeDocument/2006/relationships/hyperlink" Target="http://statistik.at/web_de/klassifikationen/regionale_gliederungen/stadt_land/index.html"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1" Type="http://schemas.openxmlformats.org/officeDocument/2006/relationships/hyperlink" Target="https://www.statistik.at/wcm/idc/idcplg?IdcService=GET_PDF_FILE&amp;dDocName=006415"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7.xml.rels><?xml version="1.0" encoding="UTF-8" standalone="yes"?>
<Relationships xmlns="http://schemas.openxmlformats.org/package/2006/relationships"><Relationship Id="rId1" Type="http://schemas.openxmlformats.org/officeDocument/2006/relationships/hyperlink" Target="mailto:fdb@bifie.at" TargetMode="External"/></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topLeftCell="A25" workbookViewId="0">
      <selection activeCell="A49" sqref="A49"/>
    </sheetView>
  </sheetViews>
  <sheetFormatPr baseColWidth="10" defaultRowHeight="15"/>
  <cols>
    <col min="1" max="1" width="13.5703125" customWidth="1"/>
    <col min="2" max="2" width="173.140625" bestFit="1" customWidth="1"/>
    <col min="3" max="3" width="104.140625" bestFit="1" customWidth="1"/>
  </cols>
  <sheetData>
    <row r="1" spans="1:3" ht="15.75">
      <c r="A1" s="97" t="s">
        <v>374</v>
      </c>
      <c r="B1" s="98"/>
      <c r="C1" s="98"/>
    </row>
    <row r="2" spans="1:3">
      <c r="A2" s="99" t="s">
        <v>105</v>
      </c>
      <c r="B2" s="98"/>
      <c r="C2" s="98"/>
    </row>
    <row r="3" spans="1:3">
      <c r="A3" s="100" t="s">
        <v>106</v>
      </c>
      <c r="B3" s="180" t="s">
        <v>945</v>
      </c>
      <c r="C3" s="98"/>
    </row>
    <row r="4" spans="1:3">
      <c r="A4" s="99" t="s">
        <v>107</v>
      </c>
      <c r="B4" s="101" t="s">
        <v>375</v>
      </c>
      <c r="C4" s="98"/>
    </row>
    <row r="5" spans="1:3">
      <c r="A5" s="100" t="s">
        <v>108</v>
      </c>
      <c r="B5" s="180" t="s">
        <v>946</v>
      </c>
      <c r="C5" s="98"/>
    </row>
    <row r="6" spans="1:3">
      <c r="A6" s="99" t="s">
        <v>109</v>
      </c>
      <c r="B6" s="101" t="s">
        <v>110</v>
      </c>
      <c r="C6" s="98"/>
    </row>
    <row r="7" spans="1:3">
      <c r="A7" s="100" t="s">
        <v>106</v>
      </c>
      <c r="B7" s="180" t="s">
        <v>947</v>
      </c>
      <c r="C7" s="98"/>
    </row>
    <row r="8" spans="1:3">
      <c r="A8" s="99" t="s">
        <v>111</v>
      </c>
      <c r="B8" s="102">
        <v>43566</v>
      </c>
      <c r="C8" s="98"/>
    </row>
    <row r="10" spans="1:3">
      <c r="A10" s="3" t="s">
        <v>4</v>
      </c>
      <c r="B10" s="3" t="s">
        <v>3</v>
      </c>
      <c r="C10" s="3" t="s">
        <v>376</v>
      </c>
    </row>
    <row r="11" spans="1:3">
      <c r="A11" s="103" t="s">
        <v>396</v>
      </c>
      <c r="B11" s="194" t="str">
        <f>Urbanität!A1</f>
        <v xml:space="preserve">Verstädterungsgrad österreichischer Gemeinden </v>
      </c>
      <c r="C11" s="194" t="str">
        <f>Urbanität!A2</f>
        <v>Quelle: Europäische Kommission, Kartographie: Statistik Austria.</v>
      </c>
    </row>
    <row r="12" spans="1:3">
      <c r="A12" s="103" t="s">
        <v>112</v>
      </c>
      <c r="B12" s="194" t="str">
        <f>'Abb. C1.a'!A1</f>
        <v>Abb. C1.a: Bildungsströme bis zum Ende der Schulpflicht (2016)</v>
      </c>
      <c r="C12" s="194" t="str">
        <f>'Abb. C1.a'!A2</f>
        <v>Quellen: Statistik Austria (Schulstatistik, Kindertagesheimstatistik).</v>
      </c>
    </row>
    <row r="13" spans="1:3">
      <c r="A13" s="103" t="s">
        <v>113</v>
      </c>
      <c r="B13" s="194" t="str">
        <f>'Abb. C1.b'!A1</f>
        <v>Abb. C1.b: Anteil regulär in die Vorschulstufe eingeschulter Kinder (Jahrgänge 2006/07 und 2016/17)</v>
      </c>
      <c r="C13" s="194" t="str">
        <f>'Abb. C1.b'!A2</f>
        <v xml:space="preserve">Quelle: Statistik Austria (Schulstatistik). </v>
      </c>
    </row>
    <row r="14" spans="1:3">
      <c r="A14" s="103" t="s">
        <v>114</v>
      </c>
      <c r="B14" s="194" t="str">
        <f>'Abb. C1.c'!A1</f>
        <v>Abb. C1.c: Einschulung in die Vorschulstufe nach Alltagssprache und SPF (Zeitverlauf 2006/07 bis 2016/17)</v>
      </c>
      <c r="C14" s="194" t="str">
        <f>'Abb. C1.c'!A2</f>
        <v>Quelle: Statistik Austria (Schulstatistik).</v>
      </c>
    </row>
    <row r="15" spans="1:3">
      <c r="A15" s="103" t="s">
        <v>115</v>
      </c>
      <c r="B15" s="194" t="str">
        <f>'Abb. C1.d'!A1</f>
        <v>Abb. C1.d: Übertritt von der Volksschule in die Sekundarstufe I nach Bundesland und Geschlecht (2015/16 auf 2016/17)</v>
      </c>
      <c r="C15" s="194" t="str">
        <f>'Abb. C1.d'!A2</f>
        <v xml:space="preserve">Quelle: Statistik Austria (Schulstatistik). </v>
      </c>
    </row>
    <row r="16" spans="1:3">
      <c r="A16" s="103" t="s">
        <v>116</v>
      </c>
      <c r="B16" s="194" t="str">
        <f>'Abb. C1.e'!A1</f>
        <v>Abb. C1.e: Übertritt von der NMS/Hs oder AHS-Unterstufe in die Sekundarstufe II (2015/16 auf 2016/17)</v>
      </c>
      <c r="C16" s="194" t="str">
        <f>'Abb. C1.e'!A2</f>
        <v>Quelle: Statistik Austria (Schulstatistik).</v>
      </c>
    </row>
    <row r="17" spans="1:3">
      <c r="A17" s="104" t="s">
        <v>117</v>
      </c>
      <c r="B17" s="194" t="str">
        <f>'Abb. C1.f'!A1</f>
        <v>Abb. C1.f: Vorbildung beim Eintritt in die Sekundarstufe II (2016/17)</v>
      </c>
      <c r="C17" s="194" t="str">
        <f>'Abb. C1.f'!A2</f>
        <v xml:space="preserve">Quelle: Statistik Austria (Schulstatistik). </v>
      </c>
    </row>
    <row r="18" spans="1:3">
      <c r="A18" s="104" t="s">
        <v>118</v>
      </c>
      <c r="B18" s="194" t="str">
        <f>'Abb. C1.g'!A1</f>
        <v>Abb. C1.g: Beteiligung im Sekundarbereich I (5. bis 8. Schulstufe) nach Größe des Wohnortes der Schüler/innen und Geschlecht (2016)</v>
      </c>
      <c r="C18" s="194" t="str">
        <f>'Abb. C1.g'!A2</f>
        <v>Quelle: Statistik Austria (Abgestimmte Erwerbsstatistik).</v>
      </c>
    </row>
    <row r="19" spans="1:3">
      <c r="A19" s="104" t="s">
        <v>119</v>
      </c>
      <c r="B19" s="194" t="str">
        <f>'Abb. C1.h'!A1</f>
        <v>Abb. C1.h: Beteiligung im Sekundarbereich II (ab der 9. Schulstufe) nach Größe des Wohnortes der Schüler/innen und Geschlecht (2016)</v>
      </c>
      <c r="C19" s="194" t="str">
        <f>'Abb. C1.h'!A2</f>
        <v>Quelle: Statistik Austria (Abgestimmte Erwerbsstatistik).</v>
      </c>
    </row>
    <row r="20" spans="1:3">
      <c r="A20" s="104" t="s">
        <v>120</v>
      </c>
      <c r="B20" s="194" t="str">
        <f>'Abb. C1.i'!A1</f>
        <v>Abb. C1.i: Vorbildung der Schüler/innen der ersten Berufsschulklassen nach Geschlecht (2016/17)</v>
      </c>
      <c r="C20" s="194" t="str">
        <f>'Abb. C1.i'!A2</f>
        <v xml:space="preserve">Quelle: Statistik Austria (Schulstatistik). </v>
      </c>
    </row>
    <row r="21" spans="1:3">
      <c r="A21" s="104" t="s">
        <v>121</v>
      </c>
      <c r="B21" s="194" t="str">
        <f>'Abb. C1.j'!A1</f>
        <v>Abb. C1.j: Vorbildung der Schüler/innen der ersten Berufsschulklassen nach Abschluss bzw. Abbruch (2016/17)</v>
      </c>
      <c r="C21" s="194" t="str">
        <f>'Abb. C1.j'!A2</f>
        <v xml:space="preserve">Quelle: Statistik Austria (Schulstatistik). </v>
      </c>
    </row>
    <row r="22" spans="1:3">
      <c r="A22" s="104" t="s">
        <v>754</v>
      </c>
      <c r="B22" s="194" t="str">
        <f>'Abb. C1.k'!A1</f>
        <v>Abb. C1.k: Entwicklung der Hochschulzugangsquote (1970/71 bis 2016/17)</v>
      </c>
      <c r="C22" s="194" t="str">
        <f>'Abb. C1.k'!A2</f>
        <v>Quellen: Statistik Austria (Hochschulstatistik, Bevölkerungsstatistik).</v>
      </c>
    </row>
    <row r="23" spans="1:3">
      <c r="A23" s="104" t="s">
        <v>755</v>
      </c>
      <c r="B23" s="508" t="str">
        <f>'Abb. C1.l'!A1</f>
        <v>Abb. C1.l1: Alter und Vorbildung von Studienanfängerinnen und -anfängern an öffentlichen Universitäten, Fachhochschulen und Pädagogischen Hochschulen (2016/17)</v>
      </c>
      <c r="C23" s="194" t="str">
        <f>'Abb. C1.l'!A2</f>
        <v>Quelle: Statistik Austria (Hochschulstatistik).</v>
      </c>
    </row>
    <row r="24" spans="1:3">
      <c r="A24" s="104" t="s">
        <v>755</v>
      </c>
      <c r="B24" s="508" t="str">
        <f>'Abb. C1.l'!A15</f>
        <v>Abb. C1.l2: Alter und Vorbildung von Studienanfängerinnen und -anfängern an öffentlichen Universitäten, Fachhochschulen und Pädagogischen Hochschulen (2016/17)</v>
      </c>
      <c r="C24" s="194" t="str">
        <f>'Abb. C1.l'!A16</f>
        <v>Quelle: Statistik Austria (Hochschulstatistik).</v>
      </c>
    </row>
    <row r="25" spans="1:3">
      <c r="A25" s="104" t="s">
        <v>122</v>
      </c>
      <c r="B25" s="508" t="str">
        <f>'Abb. C2.a'!A1</f>
        <v>Abb. C2.a1: Übertritte in Schulformen der Sekundarstufe I bzw. Sekundarstufe II nach im Alltag gesprochener Sprache (2016)</v>
      </c>
      <c r="C25" s="194" t="str">
        <f>'Abb. C2.a'!A2</f>
        <v>Quelle: Statistik Austria (Schulstatistik).</v>
      </c>
    </row>
    <row r="26" spans="1:3">
      <c r="A26" s="104" t="s">
        <v>122</v>
      </c>
      <c r="B26" s="508" t="str">
        <f>'Abb. C2.a'!A47</f>
        <v>Abb. C2.a2: Übertritte in Schulformen der Sekundarstufe I bzw. Sekundarstufe II nach im Alltag gesprochener Sprache (2016)</v>
      </c>
      <c r="C26" s="194" t="str">
        <f>'Abb. C2.a'!A48</f>
        <v>Quelle: Statistik Austria (Schulstatistik).</v>
      </c>
    </row>
    <row r="27" spans="1:3">
      <c r="A27" s="104" t="s">
        <v>123</v>
      </c>
      <c r="B27" s="508" t="str">
        <f>'Abb. C2.b'!A1</f>
        <v>Abb. C2.b: Übertritte in Schulformen der Sekundarstufe I und II nach Bildung der Eltern (2015, 2017)</v>
      </c>
      <c r="C27" s="194" t="str">
        <f>'Abb. C2.b'!A2</f>
        <v>Quellen: BIFIE (BIST-Ü-D4 2015, BIST-Ü-M8 2017).</v>
      </c>
    </row>
    <row r="28" spans="1:3">
      <c r="A28" s="104" t="s">
        <v>124</v>
      </c>
      <c r="B28" s="508" t="str">
        <f>'Abb. C2.c'!A1</f>
        <v>Abb. C2.c: Lesekompetenz und AHS-Anmeldequoten (2015)</v>
      </c>
      <c r="C28" s="194" t="str">
        <f>'Abb. C2.c'!A2</f>
        <v>Quelle: BIFIE (BIST-Ü-D4 2015).</v>
      </c>
    </row>
    <row r="29" spans="1:3">
      <c r="A29" s="104" t="s">
        <v>404</v>
      </c>
      <c r="B29" s="508" t="str">
        <f>'Tab. C2.a'!A1</f>
        <v xml:space="preserve">Tab. C2.a: Primäre und sekundäre Effekte beim Übergang zwischen den Schulstufen anhand des Leseverständnisses (2015, 2016) </v>
      </c>
      <c r="C29" s="194" t="str">
        <f>'Tab. C2.a'!A2</f>
        <v>Quellen: BIFIE (BIST-Ü-D4 2015, BIST-Ü-D8 2016).</v>
      </c>
    </row>
    <row r="30" spans="1:3">
      <c r="A30" s="104" t="s">
        <v>125</v>
      </c>
      <c r="B30" s="508" t="str">
        <f>'Abb. C2.d'!A1</f>
        <v>Abb. C2.d: AHS-Übertrittsquoten nach Bildung der Eltern und Leseverständnis (2015)</v>
      </c>
      <c r="C30" s="194" t="str">
        <f>'Abb. C2.d'!A2</f>
        <v>Quelle: BIFIE (BIST-Ü-D4 2015).</v>
      </c>
    </row>
    <row r="31" spans="1:3">
      <c r="A31" s="104" t="s">
        <v>126</v>
      </c>
      <c r="B31" s="508" t="str">
        <f>'Abb. C2.e'!A1</f>
        <v>Abb. C2.e1: Übertritte in Schulformen der Sekundarstufe I bzw. Sekundarstufe II nach Geschlecht (2016)</v>
      </c>
      <c r="C31" s="194" t="str">
        <f>'Abb. C2.e'!A2</f>
        <v>Quelle: Statistik Austria (Schulstatistik).</v>
      </c>
    </row>
    <row r="32" spans="1:3">
      <c r="A32" s="104" t="s">
        <v>126</v>
      </c>
      <c r="B32" s="508" t="str">
        <f>'Abb. C2.e'!A15</f>
        <v>Abb. C2.e2: Übertritte in Schulformen der Sekundarstufe I bzw. Sekundarstufe II nach Geschlecht (2016)</v>
      </c>
      <c r="C32" s="194" t="str">
        <f>'Abb. C2.e'!A16</f>
        <v>Quelle: Statistik Austria (Schulstatistik).</v>
      </c>
    </row>
    <row r="33" spans="1:3">
      <c r="A33" s="104" t="s">
        <v>398</v>
      </c>
      <c r="B33" s="508" t="str">
        <f>'Abb. C2.f'!A1</f>
        <v>Abb. C2.f: Schüler/innen der 10. Schulstufe* in geschlechtsspezifischen bzw. ausgeglichenen Schulformen (2016/17)</v>
      </c>
      <c r="C33" s="194" t="str">
        <f>'Abb. C2.f'!A2</f>
        <v>Quelle: Statistik Austria (Schulstatistik).</v>
      </c>
    </row>
    <row r="34" spans="1:3">
      <c r="A34" s="104" t="s">
        <v>399</v>
      </c>
      <c r="B34" s="508" t="str">
        <f>'Abb. C2.g'!A1</f>
        <v>Abb. C2.g: Anteil der Schüler/innen der 10. Schulstufe in geschlechts-(un-)typischen und ausgeglichenen Schulformen* nach Schultyp und Geschlecht (2016/17)</v>
      </c>
      <c r="C34" s="194" t="str">
        <f>'Abb. C2.g'!A2</f>
        <v>Quelle: Statistik Austria (Schulstatistik).</v>
      </c>
    </row>
    <row r="35" spans="1:3">
      <c r="A35" s="104" t="s">
        <v>400</v>
      </c>
      <c r="B35" s="194" t="str">
        <f>'Abb. C3.a'!A1</f>
        <v>Abb. C3.a1: Leistungsheterogenität in Schulklassen der 4. und 8. Schulstufe nach Urbanisierungsgrad (2013 bis 2017)</v>
      </c>
      <c r="C35" s="194" t="str">
        <f>'Abb. C3.a'!A2</f>
        <v>Quellen: BIFIE (BIST-Ü-M4 2013, BIST-Ü-D4 2015, BIST-Ü-D8 2016, BIST-Ü-M8 2017).</v>
      </c>
    </row>
    <row r="36" spans="1:3">
      <c r="A36" s="104" t="s">
        <v>400</v>
      </c>
      <c r="B36" s="194" t="str">
        <f>'Abb. C3.a'!A22</f>
        <v>Abb. C3.a2: Leistungsheterogenität in Schulklassen der 4. und 8. Schulstufe nach Urbanisierungsgrad (2013 bis 2017)</v>
      </c>
      <c r="C36" s="194" t="str">
        <f>'Abb. C3.a'!A23</f>
        <v>Quellen: BIFIE (BIST-Ü-M4 2013, BIST-Ü-D4 2015, BIST-Ü-D8 2016, BIST-Ü-M8 2017).</v>
      </c>
    </row>
    <row r="37" spans="1:3">
      <c r="A37" s="104" t="s">
        <v>401</v>
      </c>
      <c r="B37" s="194" t="str">
        <f>'Abb. C3.b'!A1</f>
        <v>Abb. C3.b: Zusammenhang zwischen Leistungsheterogenität und Heterogenität bei den Noten (Mathematik) in Klassen der 4. und 8. Schulstufe nach Urbanisierungsgrad (2013, 2017)</v>
      </c>
      <c r="C37" s="194" t="str">
        <f>'Abb. C3.b'!A2</f>
        <v>Quellen: BIFIE (BIST-Ü-M4 2013, BIST-Ü-M8 2017).</v>
      </c>
    </row>
    <row r="38" spans="1:3">
      <c r="A38" s="104" t="s">
        <v>402</v>
      </c>
      <c r="B38" s="194" t="str">
        <f>'Tab. C3.a'!A1</f>
        <v>Tab. C3.a: Leistungsüberlappung zwischen Schularten und Leistungsgruppen (2016 bzw. 2017)</v>
      </c>
      <c r="C38" s="194" t="str">
        <f>'Tab. C3.a'!A2</f>
        <v>Quellen: BIFIE (BIST-Ü-D8 2016, BIST-Ü-M8 2017).</v>
      </c>
    </row>
    <row r="39" spans="1:3">
      <c r="A39" s="104" t="s">
        <v>403</v>
      </c>
      <c r="B39" s="194" t="str">
        <f>'Abb. C3.c'!A1</f>
        <v>Abb. C3.c: Schülerangaben (8. Schulstufe) zu differenzierenden und individualisierenden Unterrichtsmaßnahmen in Mathematik (2017)</v>
      </c>
      <c r="C39" s="194" t="str">
        <f>'Abb. C3.c'!A2</f>
        <v>Quelle: BIFIE (BIST-Ü-M8 2017).</v>
      </c>
    </row>
    <row r="40" spans="1:3" s="578" customFormat="1">
      <c r="A40" s="104" t="s">
        <v>936</v>
      </c>
      <c r="B40" s="194" t="str">
        <f>'Tab. C4.x'!A1</f>
        <v>Tab. C4.x: Anteil der Schüler/innen bis zur 8. Schulstufe mit schulischer Nachmittagsbetreuung (2017/18)</v>
      </c>
      <c r="C40" s="194" t="str">
        <f>'Tab. C4.x'!A2</f>
        <v>Quelle: Statistik Austria (Schulstatistik).</v>
      </c>
    </row>
    <row r="41" spans="1:3">
      <c r="A41" s="104" t="s">
        <v>405</v>
      </c>
      <c r="B41" s="194" t="str">
        <f>'Abb. C4.a'!A1</f>
        <v>Abb. C4.a: Anteil der Schulen bzw. Schüler/innen mit bzw. in teilweiser oder voller Nachmittags-/Tagesbetreuung nach Schulform (2016/17)</v>
      </c>
      <c r="C41" s="194" t="str">
        <f>'Abb. C4.a'!A2</f>
        <v xml:space="preserve">Quelle: Statistik Austria (Schulstatistik). </v>
      </c>
    </row>
    <row r="42" spans="1:3">
      <c r="A42" s="104" t="s">
        <v>406</v>
      </c>
      <c r="B42" s="194" t="str">
        <f>'Abb. C4.b'!A1</f>
        <v>Abb. C4.b: Anteil der Schulen bzw. Schüler/innen mit bzw. in teilweiser oder voller Nachmittags-/Tagesbetreuung nach Bundesland (2016/17)</v>
      </c>
      <c r="C42" s="194" t="str">
        <f>'Abb. C4.b'!A2</f>
        <v xml:space="preserve">Quelle: Statistik Austria (Schulstatistik). </v>
      </c>
    </row>
    <row r="43" spans="1:3">
      <c r="A43" s="104" t="s">
        <v>407</v>
      </c>
      <c r="B43" s="194" t="str">
        <f>'Tab. C4.a'!A1</f>
        <v>Tab. C4.a: Betreuungslücken während der Schulzeit nach Bundesland (2016)</v>
      </c>
      <c r="C43" s="194" t="str">
        <f>'Tab. C4.a'!A2</f>
        <v xml:space="preserve">Quelle: EU-SILC (2016). </v>
      </c>
    </row>
    <row r="44" spans="1:3">
      <c r="A44" s="104" t="s">
        <v>408</v>
      </c>
      <c r="B44" s="194" t="str">
        <f>'Abb. C4.c'!A1</f>
        <v>Abb. C4.c: Nutzung von schulischer Nachmittags-/Tagesbetreuung nach sozialen Merkmalen und Urbanisierungsgrad in der 4. Schulstufe (2015)</v>
      </c>
      <c r="C44" s="194" t="str">
        <f>'Abb. C4.c'!A2</f>
        <v>Quelle: BIFIE (BIST-Ü-D4 2015).</v>
      </c>
    </row>
    <row r="45" spans="1:3">
      <c r="A45" s="104" t="s">
        <v>409</v>
      </c>
      <c r="B45" s="194" t="str">
        <f>'Abb. C4.d'!A1</f>
        <v>Abb. C4.d: Soziale Merkmale der Schülerschaft von Schulen mit und ohne ganztägiges Angebot in der Sekundarstufe I nach Schulsparte im Vergleich zum regionalspezifischen Erwartungswert (2017)</v>
      </c>
      <c r="C45" s="194" t="str">
        <f>'Abb. C4.d'!A2</f>
        <v>Quelle: BIFIE (BIST-Ü-M8 2017).</v>
      </c>
    </row>
    <row r="46" spans="1:3">
      <c r="A46" s="104" t="s">
        <v>410</v>
      </c>
      <c r="B46" s="194" t="str">
        <f>'Abb. C5.a'!A1</f>
        <v>Abb. C5.a: Schüler/innen mit sonderpädagogischem Förderbedarf nach Bundesland, Urbanisierungsgrad und Schulstufe (2016/17)</v>
      </c>
      <c r="C46" s="194" t="str">
        <f>'Abb. C5.a'!A2</f>
        <v>Quelle: Statistik Austria (Schulstatistik).</v>
      </c>
    </row>
    <row r="47" spans="1:3">
      <c r="A47" s="104" t="s">
        <v>411</v>
      </c>
      <c r="B47" s="194" t="str">
        <f>'Abb. C5.b'!A1</f>
        <v>Abb. C5.b: Primärschulform bei Schülerinnen und Schülern mit sonderpädagogischem Förderbedarf nach Schulstufe (2016/17)</v>
      </c>
      <c r="C47" s="194" t="str">
        <f>'Abb. C5.b'!A2</f>
        <v>Quelle: Statistik Austria (Schulstatistik).</v>
      </c>
    </row>
    <row r="48" spans="1:3">
      <c r="A48" s="104" t="s">
        <v>412</v>
      </c>
      <c r="B48" s="194" t="str">
        <f>'Abb. C5.c'!A1</f>
        <v>Abb. C5.c: Schüler/innen mit sonderpädagogischem Förderbedarf nach Alltagssprache, Nationalität und Schulstufe (2016/17)</v>
      </c>
      <c r="C48" s="194" t="str">
        <f>'Abb. C5.c'!A2</f>
        <v>Quelle: Statistik Austria (Schulstatistik).</v>
      </c>
    </row>
    <row r="49" spans="1:3" s="578" customFormat="1">
      <c r="A49" s="104" t="s">
        <v>951</v>
      </c>
      <c r="B49" s="194" t="str">
        <f>'Tab. C5.x'!A1</f>
        <v>Tab. C5.x: Segregations- und Inklusionsquote nach Bundesland im Zeitverlauf (2006/07 bis 2016/17)</v>
      </c>
      <c r="C49" s="194" t="str">
        <f>'Tab. C5.x'!A2</f>
        <v>Quelle: Statistik Austria (Schulstatistik).</v>
      </c>
    </row>
    <row r="50" spans="1:3">
      <c r="A50" s="104" t="s">
        <v>413</v>
      </c>
      <c r="B50" s="194" t="str">
        <f>'Abb. C5.d'!A1</f>
        <v>Abb. C5.d: Förderform von Schülerinnen und Schülern der 0.–9. Schulstufe mit sonderpädagogischem Förderbedarf nach regionalen und sozialen Merkmalen (Integrationsquote; 2016/17)</v>
      </c>
      <c r="C50" s="194" t="str">
        <f>'Abb. C5.d'!A2</f>
        <v>Quelle: Statistik Austria (Schulstatistik).</v>
      </c>
    </row>
    <row r="51" spans="1:3">
      <c r="A51" s="104" t="s">
        <v>414</v>
      </c>
      <c r="B51" s="194" t="str">
        <f>'Abb. C5.e'!A1</f>
        <v>Abb. C5.e: Integrationsquote nach Bundesland im Zeitverlauf (2006/07 bis 2016/17)</v>
      </c>
      <c r="C51" s="194" t="str">
        <f>'Abb. C5.e'!A2</f>
        <v>Quelle: Statistik Austria (Schulstatistik).</v>
      </c>
    </row>
    <row r="52" spans="1:3">
      <c r="A52" s="104" t="s">
        <v>415</v>
      </c>
      <c r="B52" s="194" t="str">
        <f>'Abb. C5.f'!A1</f>
        <v>Abb. C5.f: Verteilung der Schüler/innen ohne SPF (0.–9. Schulstufe) auf Klassen mit integriert unterrichteten Schülerinnen und Schülern (2016/17)</v>
      </c>
      <c r="C52" s="194" t="str">
        <f>'Abb. C5.f'!A2</f>
        <v>Quelle: Statistik Austria (Schulstatistik).</v>
      </c>
    </row>
    <row r="53" spans="1:3">
      <c r="A53" s="104" t="s">
        <v>416</v>
      </c>
      <c r="B53" s="194" t="str">
        <f>'Abb. C5.g'!A1</f>
        <v>Abb. C5.g: Struktur der Integrationsklassen (0.–9. Schulstufe) innerhalb von Schulen (2016/17)</v>
      </c>
      <c r="C53" s="194" t="str">
        <f>'Abb. C5.g'!A2</f>
        <v>Quelle: Statistik Austria (Schulstatistik).</v>
      </c>
    </row>
    <row r="54" spans="1:3">
      <c r="A54" s="104" t="s">
        <v>417</v>
      </c>
      <c r="B54" s="194" t="str">
        <f>'Abb. C5.h'!A1</f>
        <v>Abb. C5.h: Anteil der außerordentlichen Schüler/innen (0.–9. Schulstufe) nach Bundesland, Urbanisierungsgrad und Schulstufe (2016/17)</v>
      </c>
      <c r="C54" s="194" t="str">
        <f>'Abb. C5.h'!A2</f>
        <v>Quelle: Statistik Austria (Schulstatistik).</v>
      </c>
    </row>
    <row r="55" spans="1:3">
      <c r="A55" s="104" t="s">
        <v>418</v>
      </c>
      <c r="B55" s="194" t="str">
        <f>'Abb. C5.i'!A1</f>
        <v>Abb. C5.i: Staatsangehörigkeit der außerordentlichen Schüler/innen (0.–9. Schulstufe) im Zeitverlauf (2006/07 bis 2016/17)</v>
      </c>
      <c r="C55" s="194" t="str">
        <f>'Abb. C5.i'!A2</f>
        <v>Quelle: Statistik Austria (Schulstatistik).</v>
      </c>
    </row>
    <row r="56" spans="1:3">
      <c r="A56" s="104" t="s">
        <v>419</v>
      </c>
      <c r="B56" s="194" t="str">
        <f>'Abb. C5.j'!A1</f>
        <v>Abb. C5.j: Beibehalung des a. o. Status nach Schulform und Alltagssprache (2015/16)</v>
      </c>
      <c r="C56" s="194" t="str">
        <f>'Abb. C5.j'!A2</f>
        <v>Quelle: Statistik Austria (Schulstatistik).</v>
      </c>
    </row>
    <row r="57" spans="1:3">
      <c r="A57" s="104" t="s">
        <v>128</v>
      </c>
      <c r="B57" s="194" t="str">
        <f>'Abb. C6.a'!A1</f>
        <v>Abb. C6.a: Wohlbefinden der Schüler/innen auf der 4. und der 8. Schulstufe (2015, 2016)</v>
      </c>
      <c r="C57" s="194" t="str">
        <f>'Abb. C6.a'!A2</f>
        <v>Quellen: BIFIE (BIST-Ü-D4 2015, BIST-Ü-D8 2016).</v>
      </c>
    </row>
    <row r="58" spans="1:3">
      <c r="A58" s="104" t="s">
        <v>127</v>
      </c>
      <c r="B58" s="194" t="str">
        <f>'Abb. C6.b'!A1</f>
        <v xml:space="preserve">Abb. C6.b: Zufriedenheit mit der Klasse der Schüler/innen in der 4. und der 8. Schulstufe (2015, 2016) </v>
      </c>
      <c r="C58" s="194" t="str">
        <f>'Abb. C6.b'!A2</f>
        <v>Quellen: BIFIE (BIST-Ü-D4 2015, BIST-Ü-D8 2016).</v>
      </c>
    </row>
    <row r="59" spans="1:3">
      <c r="A59" s="104" t="s">
        <v>420</v>
      </c>
      <c r="B59" s="194" t="str">
        <f>'Abb. C6.c'!A1</f>
        <v>Abb. C6.c: Schulschwänzen und Zuspätkommen für ausgewählte Vergleichsländer (2015)</v>
      </c>
      <c r="C59" s="194" t="str">
        <f>'Abb. C6.c'!A2</f>
        <v>Quelle: PISA 2015.</v>
      </c>
    </row>
    <row r="60" spans="1:3">
      <c r="A60" s="104" t="s">
        <v>421</v>
      </c>
      <c r="B60" s="194" t="str">
        <f>'Abb. C6.d'!A1</f>
        <v>Abb. C6.d: Unterrichtsdisziplin in den naturwissenschaftlichen Fächern für ausgewählte Vergleichsländer (2015)</v>
      </c>
      <c r="C60" s="194" t="str">
        <f>'Abb. C6.d'!A2</f>
        <v>Quelle: PISA 2015.</v>
      </c>
    </row>
    <row r="61" spans="1:3">
      <c r="A61" s="104" t="s">
        <v>422</v>
      </c>
      <c r="B61" s="194" t="str">
        <f>'Abb. C6.e'!A1</f>
        <v>Abb. C6.e1: Lehrerzentrierte Unterstützung im naturwissenschaftlichen Unterricht im internationalen Vergleich und nach Schulsparten (2015)</v>
      </c>
      <c r="C61" s="194" t="str">
        <f>'Abb. C6.e'!A2</f>
        <v>Quelle: PISA 2015.</v>
      </c>
    </row>
    <row r="62" spans="1:3">
      <c r="A62" s="104" t="s">
        <v>422</v>
      </c>
      <c r="B62" s="194" t="str">
        <f>'Abb. C6.e'!A47</f>
        <v>Abb. C6.e2: Lehrerzentrierte Unterstützung im naturwissenschaftlichen Unterricht im internationalen Vergleich und nach Schulsparten (2015)</v>
      </c>
      <c r="C62" s="194" t="str">
        <f>'Abb. C6.e'!A48</f>
        <v>Quelle: PISA 2015.</v>
      </c>
    </row>
    <row r="63" spans="1:3">
      <c r="A63" s="104" t="s">
        <v>423</v>
      </c>
      <c r="B63" s="194" t="str">
        <f>'Abb. C6.f'!A1</f>
        <v>Abb. C6.f: Unterstützung durch Lehrpersonen im naturwissenschaftlichen Unterricht für ausgewählte Vergleichsländer (2015)</v>
      </c>
      <c r="C63" s="194" t="str">
        <f>'Abb. C6.f'!A2</f>
        <v>Quelle: PISA 2015.</v>
      </c>
    </row>
    <row r="64" spans="1:3">
      <c r="A64" s="104" t="s">
        <v>129</v>
      </c>
      <c r="B64" s="508" t="str">
        <f>'Tab. C7.a'!A1</f>
        <v>Tab. C7.a: Schulerfolgsquoten nach Schultyp und Schulstufe (2015/16)</v>
      </c>
      <c r="C64" s="194" t="str">
        <f>'Tab. C7.a'!A2</f>
        <v>Quelle: Statistik Austria (Schulstatistik).</v>
      </c>
    </row>
    <row r="65" spans="1:3">
      <c r="A65" s="104" t="s">
        <v>130</v>
      </c>
      <c r="B65" s="508" t="str">
        <f>'Abb. C7.a'!A1</f>
        <v>Abb. C7.a: Erfolgsquoten* in mittleren und höheren Schulen nach Geschlecht (2015/16)</v>
      </c>
      <c r="C65" s="194" t="str">
        <f>'Abb. C7.a'!A2</f>
        <v>Quelle: Statistik Austria (Schulstatistik).</v>
      </c>
    </row>
    <row r="66" spans="1:3">
      <c r="A66" s="104" t="s">
        <v>131</v>
      </c>
      <c r="B66" s="508" t="str">
        <f>'Abb. C7.b'!A1</f>
        <v>Abb. C7.b: Retentionsquoten* in der Sekundarstufe I nach Geschlecht und Alltagssprache (2016/17)</v>
      </c>
      <c r="C66" s="194" t="str">
        <f>'Abb. C7.b'!A2</f>
        <v>Quelle: Statistik Austria (Schulstatistik).</v>
      </c>
    </row>
    <row r="67" spans="1:3">
      <c r="A67" s="104" t="s">
        <v>132</v>
      </c>
      <c r="B67" s="508" t="str">
        <f>'Abb. C7.c'!A1</f>
        <v>Abb. C7.c: Ausbildungsverlauf der Neueinsteiger/innen in maturaführenden Schulen (Ausbildungsbeginn 2011/12)</v>
      </c>
      <c r="C67" s="194" t="str">
        <f>'Abb. C7.c'!A2</f>
        <v>Quelle: Statistik Austria (Schulstatistik).</v>
      </c>
    </row>
    <row r="68" spans="1:3">
      <c r="A68" s="104" t="s">
        <v>133</v>
      </c>
      <c r="B68" s="508" t="str">
        <f>'Abb. C7.d'!A1</f>
        <v>Abb. C7.d: Ausbildungsverlauf der Neueinsteiger/innen in 3- und 4-jährigen BMS (Ausbildungsbeginn 2011/12)</v>
      </c>
      <c r="C68" s="194" t="str">
        <f>'Abb. C7.d'!A2</f>
        <v>Quelle: Statistik Austria (Schulstatistik).</v>
      </c>
    </row>
    <row r="69" spans="1:3">
      <c r="A69" s="104" t="s">
        <v>134</v>
      </c>
      <c r="B69" s="508" t="str">
        <f>'Abb. C7.e'!A1</f>
        <v>Abb. C7.e: Weitere Ausbildung nach der Einstiegsklasse* maturaführender Schulen nach schulischer Herkunft (2016/17)</v>
      </c>
      <c r="C69" s="194" t="str">
        <f>'Abb. C7.e'!A2</f>
        <v>Quelle: Statistik Austria (Schulstatistik).</v>
      </c>
    </row>
    <row r="70" spans="1:3">
      <c r="A70" s="104" t="s">
        <v>424</v>
      </c>
      <c r="B70" s="508" t="str">
        <f>'Abb. C7.f'!A1</f>
        <v>Abb. C7.f: Weitere Ausbildung nach der Einstiegsklasse* maturaführender Schulen nach Alltagssprache (2016/17)</v>
      </c>
      <c r="C70" s="194" t="str">
        <f>'Abb. C7.f'!A2</f>
        <v>Quelle: Statistik Austria (Schulstatistik).</v>
      </c>
    </row>
    <row r="71" spans="1:3">
      <c r="A71" s="104" t="s">
        <v>135</v>
      </c>
      <c r="B71" s="508" t="str">
        <f>'Abb. C7.g'!A1</f>
        <v>Abb. C7.g: Vergleich der durchschnittlichen Leistungen und Noten in der 4. und 8. Schulstufe nach Urbanisierungsgrad (2015, 2017)</v>
      </c>
      <c r="C71" s="194" t="str">
        <f>'Abb. C7.g'!A2</f>
        <v>Quellen: BIFIE (BIST-Ü-D4 2015, BIST-Ü-M8 2017).</v>
      </c>
    </row>
    <row r="72" spans="1:3">
      <c r="A72" s="104" t="s">
        <v>136</v>
      </c>
      <c r="B72" s="508" t="str">
        <f>'Abb. C7.h'!A1</f>
        <v>Abb. C7.h: Verteilung der Mathematikleistungen nach Noten (8. Schulstufe, 2017)</v>
      </c>
      <c r="C72" s="194" t="str">
        <f>'Abb. C7.h'!A2</f>
        <v>Quelle: BIFIE (BIST-Ü-M8 2017).</v>
      </c>
    </row>
    <row r="73" spans="1:3">
      <c r="A73" s="104" t="s">
        <v>702</v>
      </c>
      <c r="B73" s="508" t="str">
        <f>'Abb. C7.i'!A1</f>
        <v>Abb. C7.i1: Häufigkeit und Dauer von Nachhilfe in Mathematik in der 8. Schulstufe nach Schulsparte und Note im Halbjahreszeugnis (2017)</v>
      </c>
      <c r="C73" s="194" t="str">
        <f>'Abb. C7.i'!A2</f>
        <v>Quelle: BIFIE (BIST-Ü-M8 2017).</v>
      </c>
    </row>
    <row r="74" spans="1:3" s="514" customFormat="1">
      <c r="A74" s="104" t="s">
        <v>702</v>
      </c>
      <c r="B74" s="508" t="str">
        <f>'Abb. C7.i'!A21</f>
        <v>Abb. C7.i2: Häufigkeit und Dauer von Nachhilfe in Mathematik in der 8. Schulstufe nach Schulsparte und Note im Halbjahreszeugnis (2017)</v>
      </c>
      <c r="C74" s="194" t="str">
        <f>'Abb. C7.i'!A22</f>
        <v>Quelle: BIFIE (BIST-Ü-M8 2017).</v>
      </c>
    </row>
    <row r="75" spans="1:3">
      <c r="A75" s="104" t="s">
        <v>703</v>
      </c>
      <c r="B75" s="508" t="str">
        <f>'Abb. C7.j'!A1</f>
        <v>Abb. C7.j: Regelmäßige Nachhilfe in Abhängigkeit von Mathematikkompetenz nach Bildung der Eltern (2017)</v>
      </c>
      <c r="C75" s="194" t="str">
        <f>'Abb. C7.j'!A2</f>
        <v>Quelle: BIFIE (BIST-Ü-M8 2017).</v>
      </c>
    </row>
    <row r="76" spans="1:3">
      <c r="A76" s="104" t="s">
        <v>704</v>
      </c>
      <c r="B76" s="194" t="str">
        <f>'Abb. C8.a'!$A$1</f>
        <v>Abb. C8.a: Instrumente der Qualitätssicherung und -entwicklung an Volksschulen (2015)</v>
      </c>
      <c r="C76" s="194" t="str">
        <f>'Abb. C8.a'!A2</f>
        <v>Quelle: BIFIE (BIST-Ü-D4 2015).</v>
      </c>
    </row>
    <row r="77" spans="1:3">
      <c r="A77" s="104" t="s">
        <v>705</v>
      </c>
      <c r="B77" s="194" t="str">
        <f>'Abb. C8.b'!$A$1</f>
        <v>Abb. C8.b: Instrumente der Qualitätssicherung und -entwicklung an Schulen der Sekundarstufe I (2016/17)</v>
      </c>
      <c r="C77" s="194" t="str">
        <f>'Abb. C8.b'!A2</f>
        <v>Quelle: BIFIE (BIST-Ü-M8 2017).</v>
      </c>
    </row>
    <row r="78" spans="1:3">
      <c r="A78" s="104" t="s">
        <v>706</v>
      </c>
      <c r="B78" s="194" t="str">
        <f>'Abb. C8.c'!$A$1</f>
        <v>Abb. C8.c: Erfahrung mit Schulentwicklungsplänen und Häufigkeit von Bilanz- und Zielvereinbarungsgesprächen (2017/18)</v>
      </c>
      <c r="C78" s="194" t="str">
        <f>'Abb. C8.c'!A2</f>
        <v>Quelle: BIFIE (SQA-Evaluation).</v>
      </c>
    </row>
    <row r="79" spans="1:3">
      <c r="A79" s="104" t="s">
        <v>707</v>
      </c>
      <c r="B79" s="194" t="str">
        <f>'Abb. C8.d'!$A$1</f>
        <v>Abb. C8.d: Bekanntheit und Relevanz von Regional-, Landes- und Bundes-Schulsparten.Entwicköungsplänen bei Schulleiterinnen und -leitern (2018)</v>
      </c>
      <c r="C79" s="194" t="str">
        <f>'Abb. C8.d'!A2</f>
        <v>Quelle: BIFIE (SQA-Evaluation).</v>
      </c>
    </row>
  </sheetData>
  <hyperlinks>
    <hyperlink ref="A12" location="'Abb. C1.a'!A1" display="Abb. C1.a"/>
    <hyperlink ref="A13" location="'Abb. C1.b'!A1" display="Abb. C1.b"/>
    <hyperlink ref="A14" location="'Abb. C1.c'!A1" display="Abb. C1.c"/>
    <hyperlink ref="A15" location="'Abb. C1.d'!A1" display="Abb. C1.d"/>
    <hyperlink ref="A16" location="'Abb. C1.e'!A1" display="Abb. C1.e"/>
    <hyperlink ref="A17" location="'Abb. C1.f'!A1" display="'Abb. C1.f'!A1"/>
    <hyperlink ref="A18" location="'Abb. C1.g'!A1" display="'Abb. C1.g'!A1"/>
    <hyperlink ref="A19" location="'Abb. C1.h'!A1" display="'Abb. C1.h'!A1"/>
    <hyperlink ref="A20" location="'Abb. C1.i'!A1" display="'Abb. C1.i'!A1"/>
    <hyperlink ref="A21" location="'Abb. C1.j'!A1" display="'Abb. C1.j'!A1"/>
    <hyperlink ref="A25" location="'Abb. C2.a'!A1" display="'Abb. C2.a'!A1"/>
    <hyperlink ref="A27" location="'Abb. C2.b'!A1" display="'Abb. C2.b'!A1"/>
    <hyperlink ref="A28" location="'Abb. C2.c'!A1" display="'Abb. C2.c'!A1"/>
    <hyperlink ref="A30" location="'Abb. C2.d'!A1" display="'Abb. C2.d'!A1"/>
    <hyperlink ref="A31" location="'Abb. C2.e'!A1" display="'Abb. C2.e'!A1"/>
    <hyperlink ref="A57" location="'Abb. C6.a'!A1" display="'Abb. C6.a'!A1"/>
    <hyperlink ref="A58" location="'Abb. C6.b'!A1" display="'Abb. C6.b'!A1"/>
    <hyperlink ref="A64" location="'Tab. C7.a'!A1" display="'Tab. C7.a'!A1"/>
    <hyperlink ref="A65" location="'Abb. C7.a'!A1" display="'Abb. C7.a'!A1"/>
    <hyperlink ref="A66" location="'Abb. C7.b'!A1" display="'Abb. C7.b'!A1"/>
    <hyperlink ref="A67" location="'Abb. C7.c'!A1" display="'Abb. C7.c'!A1"/>
    <hyperlink ref="A68" location="'Abb. C7.d'!A1" display="'Abb. C7.d'!A1"/>
    <hyperlink ref="A69" location="'Abb. C7.e'!A1" display="'Abb. C7.e'!A1"/>
    <hyperlink ref="A71" location="'Abb. C7.g'!A1" display="'Abb. C7.g'!A1"/>
    <hyperlink ref="A72" location="'Abb. C7.h'!A1" display="'Abb. C7.h'!A1"/>
    <hyperlink ref="B3" r:id="rId1"/>
    <hyperlink ref="B5" r:id="rId2"/>
    <hyperlink ref="B7" r:id="rId3"/>
    <hyperlink ref="A11" location="Urbanität!A1" display="Urbanität"/>
    <hyperlink ref="A26" location="'Abb. C2.a'!A1" display="'Abb. C2.a'!A1"/>
    <hyperlink ref="A32" location="'Abb. C2.e'!A1" display="'Abb. C2.e'!A1"/>
    <hyperlink ref="A33:A34" location="'Abb. C2.e'!A1" display="'Abb. C2.e'!A1"/>
    <hyperlink ref="A33" location="'Abb. C2.f'!A1" display="Abb. C2.f"/>
    <hyperlink ref="A34" location="'Abb. C2.g'!A1" display="Abb. C2.g"/>
    <hyperlink ref="A35" location="'Abb. C3.a'!A1" display="Abb. C3.a"/>
    <hyperlink ref="A37" location="'Abb. C3.b'!A1" display="Abb. C3.b"/>
    <hyperlink ref="A38:A39" location="'Abb. C2.e'!A1" display="'Abb. C2.e'!A1"/>
    <hyperlink ref="A38" location="Tab.C3.a!A1" display="Tab. C3.a"/>
    <hyperlink ref="A39" location="'Abb. C3.c'!A1" display="Abb. C3.c"/>
    <hyperlink ref="A29" location="'Tab. C2.a'!A1" display="Tab. C2.a"/>
    <hyperlink ref="A41" location="'Abb. C4.a'!A1" display="Abb. C4.a"/>
    <hyperlink ref="A42" location="'Abb. C4.b'!A1" display="Abb. C4.b"/>
    <hyperlink ref="A43" location="'Tab. C4.a'!A1" display="Tab. C4.a"/>
    <hyperlink ref="A44" location="'Abb. C4.c'!A1" display="Abb. C4.c"/>
    <hyperlink ref="A45" location="'Abb. C4.d'!A1" display="Abb. C4.d"/>
    <hyperlink ref="A46" location="'Abb. C5.a'!A1" display="Abb. C5.a"/>
    <hyperlink ref="A47:A48" location="'Abb. C5.a'!A1" display="Abb. C5.a"/>
    <hyperlink ref="A47" location="'Abb. C5.b'!A1" display="Abb. C5.b"/>
    <hyperlink ref="A48" location="'Abb. C5.c'!A1" display="Abb. C5.c"/>
    <hyperlink ref="A50:A51" location="'Abb. C5.a'!A1" display="Abb. C5.a"/>
    <hyperlink ref="A50" location="'Abb. C5.d'!A1" display="Abb. C5.d"/>
    <hyperlink ref="A51" location="'Abb. C5.e'!A1" display="Abb. C5.e"/>
    <hyperlink ref="A52" location="'Abb. C5.f'!A1" display="Abb. C5.f"/>
    <hyperlink ref="A53:A54" location="'Abb. C5.f'!A1" display="Abb. C5.f"/>
    <hyperlink ref="A53" location="'Abb. C5.g'!A1" display="Abb. C5.g"/>
    <hyperlink ref="A54" location="'Abb. C5.h'!A1" display="Abb. C5.h"/>
    <hyperlink ref="A55" location="'Abb. C5.i'!A1" display="Abb. C5.i"/>
    <hyperlink ref="A56" location="'Abb. C5.j'!A1" display="Abb. C5.j"/>
    <hyperlink ref="A59:A60" location="'Abb. C6.b'!A1" display="'Abb. C6.b'!A1"/>
    <hyperlink ref="A59" location="'Abb. C6.c'!A1" display="Abb. C6.c"/>
    <hyperlink ref="A60" location="'Abb. C6.d'!A1" display="Abb. C6.d"/>
    <hyperlink ref="A61" location="'Abb. C6.e'!A1" display="Abb. C6.e"/>
    <hyperlink ref="A63" location="'Abb. C6.f'!A1" display="Abb. C6.f"/>
    <hyperlink ref="A62" location="'Abb. C6.e'!A1" display="Abb. C6.e"/>
    <hyperlink ref="A70" location="'Abb. C7.f'!A1" display="Abb. C7.f"/>
    <hyperlink ref="A36" location="'Abb. C3.a'!A1" display="Abb. C3.a"/>
    <hyperlink ref="A73" location="'Abb. C7.i'!A1" display="Abb. C7.i"/>
    <hyperlink ref="A75" location="'Abb. C7.j'!A1" display="Abb. C7.j"/>
    <hyperlink ref="A76" location="'Abb. C8.a'!A1" display="Abb. C8.a"/>
    <hyperlink ref="A77:A79" location="'Abb. C8.a'!A1" display="Abb. C8.a"/>
    <hyperlink ref="A77" location="'Abb. C8.b'!A1" display="Abb. C8.b"/>
    <hyperlink ref="A78" location="'Abb. C8.c'!A1" display="Abb. C8.c"/>
    <hyperlink ref="A79" location="'Abb. C8.d'!A1" display="Abb. C8.d"/>
    <hyperlink ref="A22:A23" location="'Abb. C1.j'!A1" display="'Abb. C1.j'!A1"/>
    <hyperlink ref="A22" location="'Abb. C1.k'!A1" display="Abb. C1.k"/>
    <hyperlink ref="A23" location="'Abb. C1.l'!A1" display="Abb. C1.l"/>
    <hyperlink ref="A24" location="'Abb. C1.j'!A1" display="'Abb. C1.j'!A1"/>
    <hyperlink ref="A74" location="'Abb. C7.i'!A1" display="Abb. C7.i"/>
    <hyperlink ref="A40" location="'Tab. C4.x'!A1" display="Tab. C4.x"/>
    <hyperlink ref="A49" location="'Tab. C5.x'!A1" display="Tab. C5.x"/>
  </hyperlinks>
  <pageMargins left="0.7" right="0.7" top="0.78740157499999996" bottom="0.78740157499999996"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heetViews>
  <sheetFormatPr baseColWidth="10" defaultRowHeight="15"/>
  <cols>
    <col min="1" max="1" width="15.42578125" customWidth="1"/>
    <col min="2" max="2" width="21.28515625" customWidth="1"/>
    <col min="4" max="13" width="13.7109375" customWidth="1"/>
  </cols>
  <sheetData>
    <row r="1" spans="1:13">
      <c r="A1" s="3" t="s">
        <v>739</v>
      </c>
    </row>
    <row r="2" spans="1:13">
      <c r="A2" s="1" t="s">
        <v>732</v>
      </c>
    </row>
    <row r="3" spans="1:13">
      <c r="A3" s="35"/>
    </row>
    <row r="4" spans="1:13">
      <c r="A4" s="713"/>
      <c r="B4" s="714"/>
      <c r="C4" s="704" t="s">
        <v>63</v>
      </c>
      <c r="D4" s="679" t="s">
        <v>650</v>
      </c>
      <c r="E4" s="680"/>
      <c r="F4" s="680"/>
      <c r="G4" s="680"/>
      <c r="H4" s="681"/>
      <c r="I4" s="679" t="s">
        <v>733</v>
      </c>
      <c r="J4" s="680"/>
      <c r="K4" s="680"/>
      <c r="L4" s="680"/>
      <c r="M4" s="681"/>
    </row>
    <row r="5" spans="1:13" ht="42.75" customHeight="1">
      <c r="A5" s="715"/>
      <c r="B5" s="716"/>
      <c r="C5" s="712"/>
      <c r="D5" s="262" t="s">
        <v>25</v>
      </c>
      <c r="E5" s="263" t="s">
        <v>26</v>
      </c>
      <c r="F5" s="263" t="s">
        <v>741</v>
      </c>
      <c r="G5" s="263" t="s">
        <v>740</v>
      </c>
      <c r="H5" s="264" t="s">
        <v>34</v>
      </c>
      <c r="I5" s="262" t="s">
        <v>25</v>
      </c>
      <c r="J5" s="263" t="s">
        <v>26</v>
      </c>
      <c r="K5" s="263" t="s">
        <v>741</v>
      </c>
      <c r="L5" s="263" t="s">
        <v>740</v>
      </c>
      <c r="M5" s="264" t="s">
        <v>34</v>
      </c>
    </row>
    <row r="6" spans="1:13">
      <c r="A6" s="706" t="s">
        <v>9</v>
      </c>
      <c r="B6" s="717"/>
      <c r="C6" s="206" t="s">
        <v>493</v>
      </c>
      <c r="D6" s="240">
        <v>3.7224604555694132</v>
      </c>
      <c r="E6" s="174">
        <v>26.393054921667737</v>
      </c>
      <c r="F6" s="174">
        <v>12.757212694244243</v>
      </c>
      <c r="G6" s="174">
        <v>34.685609268565322</v>
      </c>
      <c r="H6" s="175">
        <v>22.441662659953288</v>
      </c>
      <c r="I6" s="273">
        <v>15252</v>
      </c>
      <c r="J6" s="274">
        <v>108140</v>
      </c>
      <c r="K6" s="274">
        <v>52270</v>
      </c>
      <c r="L6" s="274">
        <v>142117</v>
      </c>
      <c r="M6" s="275">
        <v>91950</v>
      </c>
    </row>
    <row r="7" spans="1:13">
      <c r="A7" s="707"/>
      <c r="B7" s="718"/>
      <c r="C7" s="211" t="s">
        <v>730</v>
      </c>
      <c r="D7" s="238">
        <v>2.7738322308347874</v>
      </c>
      <c r="E7" s="176">
        <v>18.378414025404812</v>
      </c>
      <c r="F7" s="176">
        <v>13.963008806460778</v>
      </c>
      <c r="G7" s="176">
        <v>38.029097845054984</v>
      </c>
      <c r="H7" s="177">
        <v>26.855647092244634</v>
      </c>
      <c r="I7" s="268">
        <v>5468</v>
      </c>
      <c r="J7" s="183">
        <v>36229</v>
      </c>
      <c r="K7" s="183">
        <v>27525</v>
      </c>
      <c r="L7" s="183">
        <v>74966</v>
      </c>
      <c r="M7" s="269">
        <v>52940</v>
      </c>
    </row>
    <row r="8" spans="1:13">
      <c r="A8" s="708"/>
      <c r="B8" s="719"/>
      <c r="C8" s="215" t="s">
        <v>729</v>
      </c>
      <c r="D8" s="239">
        <v>4.602047967789427</v>
      </c>
      <c r="E8" s="178">
        <v>33.824394052709067</v>
      </c>
      <c r="F8" s="178">
        <v>11.639173851487058</v>
      </c>
      <c r="G8" s="178">
        <v>31.585458205746914</v>
      </c>
      <c r="H8" s="179">
        <v>18.348925922267533</v>
      </c>
      <c r="I8" s="270">
        <v>9784</v>
      </c>
      <c r="J8" s="271">
        <v>71911</v>
      </c>
      <c r="K8" s="271">
        <v>24745</v>
      </c>
      <c r="L8" s="271">
        <v>67151</v>
      </c>
      <c r="M8" s="272">
        <v>39010</v>
      </c>
    </row>
    <row r="9" spans="1:13">
      <c r="A9" s="706" t="s">
        <v>19</v>
      </c>
      <c r="B9" s="717"/>
      <c r="C9" s="206" t="s">
        <v>731</v>
      </c>
      <c r="D9" s="240">
        <v>3.4807355516637482</v>
      </c>
      <c r="E9" s="174">
        <v>19.964973730297721</v>
      </c>
      <c r="F9" s="174">
        <v>11.856939579684763</v>
      </c>
      <c r="G9" s="174">
        <v>30.42496716287215</v>
      </c>
      <c r="H9" s="175">
        <v>34.27238397548161</v>
      </c>
      <c r="I9" s="273">
        <v>2544</v>
      </c>
      <c r="J9" s="274">
        <v>14592</v>
      </c>
      <c r="K9" s="274">
        <v>8666</v>
      </c>
      <c r="L9" s="274">
        <v>22237</v>
      </c>
      <c r="M9" s="275">
        <v>25049</v>
      </c>
    </row>
    <row r="10" spans="1:13">
      <c r="A10" s="707"/>
      <c r="B10" s="718"/>
      <c r="C10" s="211" t="s">
        <v>730</v>
      </c>
      <c r="D10" s="238">
        <v>2.9810826623575628</v>
      </c>
      <c r="E10" s="176">
        <v>14.78004067645502</v>
      </c>
      <c r="F10" s="176">
        <v>12.484328420583401</v>
      </c>
      <c r="G10" s="176">
        <v>30.94196640013373</v>
      </c>
      <c r="H10" s="177">
        <v>38.812581840470287</v>
      </c>
      <c r="I10" s="268">
        <v>1070</v>
      </c>
      <c r="J10" s="183">
        <v>5305</v>
      </c>
      <c r="K10" s="183">
        <v>4481</v>
      </c>
      <c r="L10" s="183">
        <v>11106</v>
      </c>
      <c r="M10" s="269">
        <v>13931</v>
      </c>
    </row>
    <row r="11" spans="1:13">
      <c r="A11" s="708"/>
      <c r="B11" s="719"/>
      <c r="C11" s="215" t="s">
        <v>729</v>
      </c>
      <c r="D11" s="239">
        <v>3.9628982390106198</v>
      </c>
      <c r="E11" s="178">
        <v>24.968409732490926</v>
      </c>
      <c r="F11" s="178">
        <v>11.251512300040329</v>
      </c>
      <c r="G11" s="178">
        <v>29.926065331361741</v>
      </c>
      <c r="H11" s="179">
        <v>29.891114397096384</v>
      </c>
      <c r="I11" s="270">
        <v>1474</v>
      </c>
      <c r="J11" s="271">
        <v>9287</v>
      </c>
      <c r="K11" s="271">
        <v>4185</v>
      </c>
      <c r="L11" s="271">
        <v>11131</v>
      </c>
      <c r="M11" s="272">
        <v>11118</v>
      </c>
    </row>
    <row r="12" spans="1:13">
      <c r="A12" s="698" t="s">
        <v>735</v>
      </c>
      <c r="B12" s="701" t="s">
        <v>736</v>
      </c>
      <c r="C12" s="206" t="s">
        <v>493</v>
      </c>
      <c r="D12" s="240">
        <v>2.7016367580358902</v>
      </c>
      <c r="E12" s="174">
        <v>22.135673437191876</v>
      </c>
      <c r="F12" s="174">
        <v>12.032472227699992</v>
      </c>
      <c r="G12" s="174">
        <v>27.621113521330443</v>
      </c>
      <c r="H12" s="175">
        <v>35.509104055741801</v>
      </c>
      <c r="I12" s="273">
        <v>822</v>
      </c>
      <c r="J12" s="274">
        <v>6735</v>
      </c>
      <c r="K12" s="274">
        <v>3661</v>
      </c>
      <c r="L12" s="274">
        <v>8404</v>
      </c>
      <c r="M12" s="275">
        <v>10804</v>
      </c>
    </row>
    <row r="13" spans="1:13">
      <c r="A13" s="699"/>
      <c r="B13" s="702"/>
      <c r="C13" s="211" t="s">
        <v>730</v>
      </c>
      <c r="D13" s="238">
        <v>2.112676056338028</v>
      </c>
      <c r="E13" s="176">
        <v>16.285211267605636</v>
      </c>
      <c r="F13" s="176">
        <v>13.861050920910076</v>
      </c>
      <c r="G13" s="176">
        <v>28.609154929577464</v>
      </c>
      <c r="H13" s="177">
        <v>39.131906825568798</v>
      </c>
      <c r="I13" s="268">
        <v>312</v>
      </c>
      <c r="J13" s="183">
        <v>2405</v>
      </c>
      <c r="K13" s="183">
        <v>2047</v>
      </c>
      <c r="L13" s="183">
        <v>4225</v>
      </c>
      <c r="M13" s="269">
        <v>5779</v>
      </c>
    </row>
    <row r="14" spans="1:13">
      <c r="A14" s="699"/>
      <c r="B14" s="702"/>
      <c r="C14" s="211" t="s">
        <v>729</v>
      </c>
      <c r="D14" s="238">
        <v>3.257120960531358</v>
      </c>
      <c r="E14" s="176">
        <v>27.653595606079961</v>
      </c>
      <c r="F14" s="176">
        <v>10.307829863328651</v>
      </c>
      <c r="G14" s="176">
        <v>26.689232341295181</v>
      </c>
      <c r="H14" s="177">
        <v>32.092221228764849</v>
      </c>
      <c r="I14" s="268">
        <v>510</v>
      </c>
      <c r="J14" s="183">
        <v>4330</v>
      </c>
      <c r="K14" s="183">
        <v>1614</v>
      </c>
      <c r="L14" s="183">
        <v>4179</v>
      </c>
      <c r="M14" s="269">
        <v>5025</v>
      </c>
    </row>
    <row r="15" spans="1:13">
      <c r="A15" s="699"/>
      <c r="B15" s="702" t="s">
        <v>737</v>
      </c>
      <c r="C15" s="211" t="s">
        <v>493</v>
      </c>
      <c r="D15" s="238">
        <v>3.439540643999099</v>
      </c>
      <c r="E15" s="176">
        <v>25.481310515649628</v>
      </c>
      <c r="F15" s="176">
        <v>12.159423553253772</v>
      </c>
      <c r="G15" s="176">
        <v>34.392591758612923</v>
      </c>
      <c r="H15" s="177">
        <v>24.527133528484576</v>
      </c>
      <c r="I15" s="268">
        <v>1222</v>
      </c>
      <c r="J15" s="183">
        <v>9053</v>
      </c>
      <c r="K15" s="183">
        <v>4320</v>
      </c>
      <c r="L15" s="183">
        <v>12219</v>
      </c>
      <c r="M15" s="269">
        <v>8714</v>
      </c>
    </row>
    <row r="16" spans="1:13">
      <c r="A16" s="699"/>
      <c r="B16" s="702"/>
      <c r="C16" s="211" t="s">
        <v>730</v>
      </c>
      <c r="D16" s="238">
        <v>2.6389866291344122</v>
      </c>
      <c r="E16" s="176">
        <v>18.64883884588318</v>
      </c>
      <c r="F16" s="176">
        <v>13.411916490734225</v>
      </c>
      <c r="G16" s="176">
        <v>36.494252873563219</v>
      </c>
      <c r="H16" s="177">
        <v>28.806005160684961</v>
      </c>
      <c r="I16" s="268">
        <v>450</v>
      </c>
      <c r="J16" s="183">
        <v>3180</v>
      </c>
      <c r="K16" s="183">
        <v>2287</v>
      </c>
      <c r="L16" s="183">
        <v>6223</v>
      </c>
      <c r="M16" s="269">
        <v>4912</v>
      </c>
    </row>
    <row r="17" spans="1:13">
      <c r="A17" s="699"/>
      <c r="B17" s="702"/>
      <c r="C17" s="211" t="s">
        <v>729</v>
      </c>
      <c r="D17" s="238">
        <v>4.178393591686512</v>
      </c>
      <c r="E17" s="176">
        <v>31.787183373024462</v>
      </c>
      <c r="F17" s="176">
        <v>11.003463953236631</v>
      </c>
      <c r="G17" s="176">
        <v>32.452911885689545</v>
      </c>
      <c r="H17" s="177">
        <v>20.578047196362849</v>
      </c>
      <c r="I17" s="268">
        <v>772</v>
      </c>
      <c r="J17" s="183">
        <v>5873</v>
      </c>
      <c r="K17" s="183">
        <v>2033</v>
      </c>
      <c r="L17" s="183">
        <v>5996</v>
      </c>
      <c r="M17" s="269">
        <v>3802</v>
      </c>
    </row>
    <row r="18" spans="1:13">
      <c r="A18" s="699"/>
      <c r="B18" s="702" t="s">
        <v>738</v>
      </c>
      <c r="C18" s="211" t="s">
        <v>493</v>
      </c>
      <c r="D18" s="238">
        <v>3.93960552224525</v>
      </c>
      <c r="E18" s="176">
        <v>28.726905983663787</v>
      </c>
      <c r="F18" s="176">
        <v>13.160218259465731</v>
      </c>
      <c r="G18" s="176">
        <v>36.668550761580718</v>
      </c>
      <c r="H18" s="177">
        <v>17.504719473044513</v>
      </c>
      <c r="I18" s="268">
        <v>10664</v>
      </c>
      <c r="J18" s="183">
        <v>77760</v>
      </c>
      <c r="K18" s="183">
        <v>35623</v>
      </c>
      <c r="L18" s="183">
        <v>99257</v>
      </c>
      <c r="M18" s="269">
        <v>47383</v>
      </c>
    </row>
    <row r="19" spans="1:13">
      <c r="A19" s="699"/>
      <c r="B19" s="702"/>
      <c r="C19" s="211" t="s">
        <v>730</v>
      </c>
      <c r="D19" s="238">
        <v>2.8095661244832515</v>
      </c>
      <c r="E19" s="176">
        <v>19.579646872464551</v>
      </c>
      <c r="F19" s="176">
        <v>14.457365838581307</v>
      </c>
      <c r="G19" s="176">
        <v>41.271877293976743</v>
      </c>
      <c r="H19" s="177">
        <v>21.881543870494149</v>
      </c>
      <c r="I19" s="268">
        <v>3636</v>
      </c>
      <c r="J19" s="183">
        <v>25339</v>
      </c>
      <c r="K19" s="183">
        <v>18710</v>
      </c>
      <c r="L19" s="183">
        <v>53412</v>
      </c>
      <c r="M19" s="269">
        <v>28318</v>
      </c>
    </row>
    <row r="20" spans="1:13">
      <c r="A20" s="700"/>
      <c r="B20" s="703"/>
      <c r="C20" s="215" t="s">
        <v>729</v>
      </c>
      <c r="D20" s="239">
        <v>4.9748003850727676</v>
      </c>
      <c r="E20" s="178">
        <v>37.106432980349965</v>
      </c>
      <c r="F20" s="178">
        <v>11.971940653491139</v>
      </c>
      <c r="G20" s="178">
        <v>32.451582762330823</v>
      </c>
      <c r="H20" s="179">
        <v>13.495243218755309</v>
      </c>
      <c r="I20" s="270">
        <v>7028</v>
      </c>
      <c r="J20" s="271">
        <v>52421</v>
      </c>
      <c r="K20" s="271">
        <v>16913</v>
      </c>
      <c r="L20" s="271">
        <v>45845</v>
      </c>
      <c r="M20" s="272">
        <v>19065</v>
      </c>
    </row>
    <row r="21" spans="1:13">
      <c r="A21" s="1"/>
      <c r="B21" s="1"/>
      <c r="C21" s="1"/>
      <c r="D21" s="1"/>
      <c r="E21" s="1"/>
      <c r="F21" s="1"/>
      <c r="G21" s="1"/>
      <c r="H21" s="1"/>
      <c r="I21" s="1"/>
      <c r="J21" s="1"/>
      <c r="K21" s="1"/>
      <c r="L21" s="1"/>
      <c r="M21" s="1"/>
    </row>
    <row r="22" spans="1:13">
      <c r="A22" s="182" t="s">
        <v>734</v>
      </c>
      <c r="B22" s="1"/>
      <c r="C22" s="1"/>
      <c r="D22" s="1"/>
      <c r="E22" s="1"/>
      <c r="F22" s="1"/>
      <c r="G22" s="1"/>
      <c r="H22" s="1"/>
      <c r="I22" s="1"/>
      <c r="J22" s="1"/>
      <c r="K22" s="1"/>
      <c r="L22" s="1"/>
      <c r="M22" s="1"/>
    </row>
  </sheetData>
  <mergeCells count="12">
    <mergeCell ref="A9:A11"/>
    <mergeCell ref="B6:B8"/>
    <mergeCell ref="B9:B11"/>
    <mergeCell ref="A12:A20"/>
    <mergeCell ref="B12:B14"/>
    <mergeCell ref="B15:B17"/>
    <mergeCell ref="B18:B20"/>
    <mergeCell ref="C4:C5"/>
    <mergeCell ref="D4:H4"/>
    <mergeCell ref="I4:M4"/>
    <mergeCell ref="A4:B5"/>
    <mergeCell ref="A6:A8"/>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heetViews>
  <sheetFormatPr baseColWidth="10" defaultRowHeight="15"/>
  <cols>
    <col min="1" max="1" width="27.42578125" customWidth="1"/>
  </cols>
  <sheetData>
    <row r="1" spans="1:7">
      <c r="A1" s="3" t="s">
        <v>742</v>
      </c>
    </row>
    <row r="2" spans="1:7">
      <c r="A2" s="6" t="s">
        <v>5</v>
      </c>
    </row>
    <row r="4" spans="1:7">
      <c r="A4" s="42"/>
      <c r="B4" s="671" t="s">
        <v>28</v>
      </c>
      <c r="C4" s="672"/>
      <c r="D4" s="673"/>
      <c r="E4" s="671" t="s">
        <v>23</v>
      </c>
      <c r="F4" s="672"/>
      <c r="G4" s="673"/>
    </row>
    <row r="5" spans="1:7">
      <c r="A5" s="23" t="s">
        <v>39</v>
      </c>
      <c r="B5" s="23" t="s">
        <v>22</v>
      </c>
      <c r="C5" s="24" t="s">
        <v>20</v>
      </c>
      <c r="D5" s="25" t="s">
        <v>21</v>
      </c>
      <c r="E5" s="24" t="s">
        <v>22</v>
      </c>
      <c r="F5" s="24" t="s">
        <v>20</v>
      </c>
      <c r="G5" s="25" t="s">
        <v>21</v>
      </c>
    </row>
    <row r="6" spans="1:7">
      <c r="A6" s="26" t="s">
        <v>316</v>
      </c>
      <c r="B6" s="32">
        <v>8.1492786592564865</v>
      </c>
      <c r="C6" s="33">
        <v>7.5893599334995843</v>
      </c>
      <c r="D6" s="34">
        <v>8.4460501387848606</v>
      </c>
      <c r="E6" s="40">
        <v>2830</v>
      </c>
      <c r="F6" s="40">
        <v>913</v>
      </c>
      <c r="G6" s="41">
        <v>1917</v>
      </c>
    </row>
    <row r="7" spans="1:7">
      <c r="A7" s="27" t="s">
        <v>32</v>
      </c>
      <c r="B7" s="21">
        <v>0.74293777176260545</v>
      </c>
      <c r="C7" s="11">
        <v>0.64837905236907734</v>
      </c>
      <c r="D7" s="18">
        <v>0.79305635105961136</v>
      </c>
      <c r="E7" s="36">
        <v>258</v>
      </c>
      <c r="F7" s="36">
        <v>78</v>
      </c>
      <c r="G7" s="37">
        <v>180</v>
      </c>
    </row>
    <row r="8" spans="1:7">
      <c r="A8" s="27" t="s">
        <v>40</v>
      </c>
      <c r="B8" s="21">
        <v>0.59607797966999743</v>
      </c>
      <c r="C8" s="11">
        <v>0.7896924355777224</v>
      </c>
      <c r="D8" s="18">
        <v>0.49345728510375819</v>
      </c>
      <c r="E8" s="36">
        <v>207</v>
      </c>
      <c r="F8" s="36">
        <v>95</v>
      </c>
      <c r="G8" s="37">
        <v>112</v>
      </c>
    </row>
    <row r="9" spans="1:7">
      <c r="A9" s="27" t="s">
        <v>41</v>
      </c>
      <c r="B9" s="21">
        <v>1.60105969418608</v>
      </c>
      <c r="C9" s="11">
        <v>1.1970074812967582</v>
      </c>
      <c r="D9" s="18">
        <v>1.8152178702031105</v>
      </c>
      <c r="E9" s="36">
        <v>556</v>
      </c>
      <c r="F9" s="36">
        <v>144</v>
      </c>
      <c r="G9" s="37">
        <v>412</v>
      </c>
    </row>
    <row r="10" spans="1:7">
      <c r="A10" s="27" t="s">
        <v>42</v>
      </c>
      <c r="B10" s="21">
        <v>5.9406225703343223</v>
      </c>
      <c r="C10" s="11">
        <v>8.1795511221945141</v>
      </c>
      <c r="D10" s="18">
        <v>4.7539322377406705</v>
      </c>
      <c r="E10" s="36">
        <v>2063</v>
      </c>
      <c r="F10" s="36">
        <v>984</v>
      </c>
      <c r="G10" s="37">
        <v>1079</v>
      </c>
    </row>
    <row r="11" spans="1:7">
      <c r="A11" s="27" t="s">
        <v>743</v>
      </c>
      <c r="B11" s="21">
        <v>9.6495522216143055</v>
      </c>
      <c r="C11" s="11">
        <v>8.9526184538653375</v>
      </c>
      <c r="D11" s="18">
        <v>10.01894523505309</v>
      </c>
      <c r="E11" s="36">
        <v>3351</v>
      </c>
      <c r="F11" s="36">
        <v>1077</v>
      </c>
      <c r="G11" s="37">
        <v>2274</v>
      </c>
    </row>
    <row r="12" spans="1:7">
      <c r="A12" s="27" t="s">
        <v>36</v>
      </c>
      <c r="B12" s="21">
        <v>11.970512857430817</v>
      </c>
      <c r="C12" s="11">
        <v>13.466334164588527</v>
      </c>
      <c r="D12" s="18">
        <v>11.177688681323524</v>
      </c>
      <c r="E12" s="36">
        <v>4157</v>
      </c>
      <c r="F12" s="36">
        <v>171</v>
      </c>
      <c r="G12" s="37">
        <v>191</v>
      </c>
    </row>
    <row r="13" spans="1:7">
      <c r="A13" s="27" t="s">
        <v>744</v>
      </c>
      <c r="B13" s="21">
        <v>13.626285023180809</v>
      </c>
      <c r="C13" s="11">
        <v>11.346633416458854</v>
      </c>
      <c r="D13" s="18">
        <v>14.834559633431731</v>
      </c>
      <c r="E13" s="36">
        <v>4732</v>
      </c>
      <c r="F13" s="36">
        <v>811</v>
      </c>
      <c r="G13" s="37">
        <v>2023</v>
      </c>
    </row>
    <row r="14" spans="1:7">
      <c r="A14" s="27" t="s">
        <v>35</v>
      </c>
      <c r="B14" s="21">
        <v>15.020013246177326</v>
      </c>
      <c r="C14" s="11">
        <v>19.359933499584372</v>
      </c>
      <c r="D14" s="18">
        <v>12.719742697272768</v>
      </c>
      <c r="E14" s="36">
        <v>5216</v>
      </c>
      <c r="F14" s="36">
        <v>2329</v>
      </c>
      <c r="G14" s="37">
        <v>2887</v>
      </c>
    </row>
    <row r="15" spans="1:7">
      <c r="A15" s="28" t="s">
        <v>43</v>
      </c>
      <c r="B15" s="22">
        <v>32.70365997638725</v>
      </c>
      <c r="C15" s="15">
        <v>28.470490440565253</v>
      </c>
      <c r="D15" s="20">
        <v>34.947349870026876</v>
      </c>
      <c r="E15" s="38">
        <v>11357</v>
      </c>
      <c r="F15" s="38">
        <v>3425</v>
      </c>
      <c r="G15" s="39">
        <v>7932</v>
      </c>
    </row>
    <row r="17" spans="1:11" ht="15" customHeight="1">
      <c r="A17" s="720" t="s">
        <v>745</v>
      </c>
      <c r="B17" s="720"/>
      <c r="C17" s="720"/>
      <c r="D17" s="720"/>
      <c r="E17" s="720"/>
      <c r="F17" s="720"/>
      <c r="G17" s="720"/>
      <c r="H17" s="720"/>
      <c r="I17" s="720"/>
      <c r="J17" s="720"/>
      <c r="K17" s="720"/>
    </row>
    <row r="18" spans="1:11">
      <c r="A18" s="720"/>
      <c r="B18" s="720"/>
      <c r="C18" s="720"/>
      <c r="D18" s="720"/>
      <c r="E18" s="720"/>
      <c r="F18" s="720"/>
      <c r="G18" s="720"/>
      <c r="H18" s="720"/>
      <c r="I18" s="720"/>
      <c r="J18" s="720"/>
      <c r="K18" s="720"/>
    </row>
    <row r="19" spans="1:11">
      <c r="A19" s="720"/>
      <c r="B19" s="720"/>
      <c r="C19" s="720"/>
      <c r="D19" s="720"/>
      <c r="E19" s="720"/>
      <c r="F19" s="720"/>
      <c r="G19" s="720"/>
      <c r="H19" s="720"/>
      <c r="I19" s="720"/>
      <c r="J19" s="720"/>
      <c r="K19" s="720"/>
    </row>
  </sheetData>
  <mergeCells count="3">
    <mergeCell ref="B4:D4"/>
    <mergeCell ref="E4:G4"/>
    <mergeCell ref="A17:K19"/>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heetViews>
  <sheetFormatPr baseColWidth="10" defaultRowHeight="15"/>
  <cols>
    <col min="1" max="1" width="21.140625" customWidth="1"/>
    <col min="2" max="5" width="17.7109375" customWidth="1"/>
  </cols>
  <sheetData>
    <row r="1" spans="1:8">
      <c r="A1" s="193" t="s">
        <v>746</v>
      </c>
    </row>
    <row r="2" spans="1:8">
      <c r="A2" s="1" t="s">
        <v>5</v>
      </c>
    </row>
    <row r="3" spans="1:8">
      <c r="A3" s="35"/>
      <c r="B3" s="35"/>
      <c r="C3" s="35"/>
    </row>
    <row r="4" spans="1:8" ht="31.5" customHeight="1">
      <c r="A4" s="245"/>
      <c r="B4" s="722" t="s">
        <v>750</v>
      </c>
      <c r="C4" s="723"/>
      <c r="D4" s="722" t="s">
        <v>751</v>
      </c>
      <c r="E4" s="723"/>
    </row>
    <row r="5" spans="1:8" ht="18.75" customHeight="1">
      <c r="A5" s="245"/>
      <c r="B5" s="722" t="s">
        <v>752</v>
      </c>
      <c r="C5" s="723"/>
      <c r="D5" s="722" t="s">
        <v>752</v>
      </c>
      <c r="E5" s="723"/>
    </row>
    <row r="6" spans="1:8">
      <c r="A6" s="245" t="s">
        <v>747</v>
      </c>
      <c r="B6" s="219" t="s">
        <v>748</v>
      </c>
      <c r="C6" s="205" t="s">
        <v>749</v>
      </c>
      <c r="D6" s="219" t="s">
        <v>748</v>
      </c>
      <c r="E6" s="205" t="s">
        <v>749</v>
      </c>
    </row>
    <row r="7" spans="1:8">
      <c r="A7" s="253" t="s">
        <v>35</v>
      </c>
      <c r="B7" s="240">
        <v>30.847392638036808</v>
      </c>
      <c r="C7" s="175">
        <v>69.152607361963192</v>
      </c>
      <c r="D7" s="273">
        <v>1609</v>
      </c>
      <c r="E7" s="275">
        <v>3607</v>
      </c>
      <c r="H7" s="368"/>
    </row>
    <row r="8" spans="1:8">
      <c r="A8" s="246" t="s">
        <v>36</v>
      </c>
      <c r="B8" s="238">
        <v>3.8248737070002403</v>
      </c>
      <c r="C8" s="177">
        <v>96.175126292999764</v>
      </c>
      <c r="D8" s="268">
        <v>159</v>
      </c>
      <c r="E8" s="269">
        <v>3998</v>
      </c>
    </row>
    <row r="9" spans="1:8">
      <c r="A9" s="246" t="s">
        <v>42</v>
      </c>
      <c r="B9" s="238">
        <v>13.087736306349976</v>
      </c>
      <c r="C9" s="177">
        <v>86.912263693650033</v>
      </c>
      <c r="D9" s="268">
        <v>270</v>
      </c>
      <c r="E9" s="269">
        <v>1793</v>
      </c>
    </row>
    <row r="10" spans="1:8">
      <c r="A10" s="247" t="s">
        <v>743</v>
      </c>
      <c r="B10" s="239">
        <v>12.623097582811102</v>
      </c>
      <c r="C10" s="179">
        <v>87.376902417188901</v>
      </c>
      <c r="D10" s="270">
        <v>423</v>
      </c>
      <c r="E10" s="272">
        <v>2928</v>
      </c>
    </row>
    <row r="11" spans="1:8">
      <c r="A11" s="1"/>
      <c r="B11" s="1"/>
      <c r="C11" s="1"/>
      <c r="D11" s="1"/>
      <c r="E11" s="1"/>
    </row>
    <row r="12" spans="1:8">
      <c r="A12" s="721" t="s">
        <v>753</v>
      </c>
      <c r="B12" s="721"/>
      <c r="C12" s="721"/>
      <c r="D12" s="721"/>
      <c r="E12" s="721"/>
      <c r="F12" s="721"/>
    </row>
    <row r="13" spans="1:8">
      <c r="A13" s="721"/>
      <c r="B13" s="721"/>
      <c r="C13" s="721"/>
      <c r="D13" s="721"/>
      <c r="E13" s="721"/>
      <c r="F13" s="721"/>
    </row>
    <row r="14" spans="1:8">
      <c r="A14" s="721"/>
      <c r="B14" s="721"/>
      <c r="C14" s="721"/>
      <c r="D14" s="721"/>
      <c r="E14" s="721"/>
      <c r="F14" s="721"/>
    </row>
    <row r="27" spans="7:7">
      <c r="G27" s="3"/>
    </row>
  </sheetData>
  <mergeCells count="5">
    <mergeCell ref="A12:F14"/>
    <mergeCell ref="B4:C4"/>
    <mergeCell ref="D4:E4"/>
    <mergeCell ref="B5:C5"/>
    <mergeCell ref="D5:E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heetViews>
  <sheetFormatPr baseColWidth="10" defaultRowHeight="15"/>
  <cols>
    <col min="1" max="1" width="16.140625" customWidth="1"/>
  </cols>
  <sheetData>
    <row r="1" spans="1:9">
      <c r="A1" s="3" t="s">
        <v>288</v>
      </c>
    </row>
    <row r="2" spans="1:9">
      <c r="A2" s="62" t="s">
        <v>287</v>
      </c>
    </row>
    <row r="4" spans="1:9">
      <c r="A4" s="7"/>
      <c r="B4" s="75"/>
      <c r="C4" s="671" t="s">
        <v>295</v>
      </c>
      <c r="D4" s="672"/>
      <c r="E4" s="672"/>
      <c r="F4" s="672"/>
      <c r="G4" s="672"/>
      <c r="H4" s="672"/>
      <c r="I4" s="673"/>
    </row>
    <row r="5" spans="1:9">
      <c r="A5" s="128"/>
      <c r="B5" s="16"/>
      <c r="C5" s="23" t="s">
        <v>297</v>
      </c>
      <c r="D5" s="24" t="s">
        <v>298</v>
      </c>
      <c r="E5" s="24" t="s">
        <v>299</v>
      </c>
      <c r="F5" s="24" t="s">
        <v>300</v>
      </c>
      <c r="G5" s="24" t="s">
        <v>94</v>
      </c>
      <c r="H5" s="24" t="s">
        <v>97</v>
      </c>
      <c r="I5" s="25" t="s">
        <v>85</v>
      </c>
    </row>
    <row r="6" spans="1:9">
      <c r="A6" s="726" t="s">
        <v>289</v>
      </c>
      <c r="B6" s="26" t="s">
        <v>294</v>
      </c>
      <c r="C6" s="32">
        <v>5.6000000000000005</v>
      </c>
      <c r="D6" s="33">
        <v>14.000000000000002</v>
      </c>
      <c r="E6" s="33">
        <v>20.700000000000003</v>
      </c>
      <c r="F6" s="33">
        <v>30</v>
      </c>
      <c r="G6" s="33">
        <v>31.833174931514506</v>
      </c>
      <c r="H6" s="33">
        <v>30.371710414035569</v>
      </c>
      <c r="I6" s="34">
        <v>34.707784133300173</v>
      </c>
    </row>
    <row r="7" spans="1:9">
      <c r="A7" s="724"/>
      <c r="B7" s="27" t="s">
        <v>21</v>
      </c>
      <c r="C7" s="21">
        <v>12.4</v>
      </c>
      <c r="D7" s="11">
        <v>16.2</v>
      </c>
      <c r="E7" s="11">
        <v>21.5</v>
      </c>
      <c r="F7" s="11">
        <v>23</v>
      </c>
      <c r="G7" s="11">
        <v>22.101084379079744</v>
      </c>
      <c r="H7" s="11">
        <v>21.506801686296669</v>
      </c>
      <c r="I7" s="18">
        <v>27.724491434212013</v>
      </c>
    </row>
    <row r="8" spans="1:9">
      <c r="A8" s="725"/>
      <c r="B8" s="28" t="s">
        <v>22</v>
      </c>
      <c r="C8" s="22">
        <v>9</v>
      </c>
      <c r="D8" s="15">
        <v>15.1</v>
      </c>
      <c r="E8" s="15">
        <v>21.099999999999998</v>
      </c>
      <c r="F8" s="15">
        <v>26.5</v>
      </c>
      <c r="G8" s="15">
        <v>26.850368996139522</v>
      </c>
      <c r="H8" s="15">
        <v>25.837145064387222</v>
      </c>
      <c r="I8" s="20">
        <v>31.138357917260624</v>
      </c>
    </row>
    <row r="9" spans="1:9">
      <c r="A9" s="726" t="s">
        <v>290</v>
      </c>
      <c r="B9" s="26" t="s">
        <v>294</v>
      </c>
      <c r="C9" s="137" t="s">
        <v>24</v>
      </c>
      <c r="D9" s="138" t="s">
        <v>24</v>
      </c>
      <c r="E9" s="138" t="s">
        <v>24</v>
      </c>
      <c r="F9" s="138" t="s">
        <v>24</v>
      </c>
      <c r="G9" s="33">
        <v>10.309163079331359</v>
      </c>
      <c r="H9" s="33">
        <v>11.68037683039219</v>
      </c>
      <c r="I9" s="34">
        <v>14.078587416065655</v>
      </c>
    </row>
    <row r="10" spans="1:9">
      <c r="A10" s="724"/>
      <c r="B10" s="27" t="s">
        <v>21</v>
      </c>
      <c r="C10" s="134" t="s">
        <v>24</v>
      </c>
      <c r="D10" s="135" t="s">
        <v>24</v>
      </c>
      <c r="E10" s="135" t="s">
        <v>24</v>
      </c>
      <c r="F10" s="135" t="s">
        <v>24</v>
      </c>
      <c r="G10" s="11">
        <v>10.444142487943942</v>
      </c>
      <c r="H10" s="11">
        <v>11.219522795427876</v>
      </c>
      <c r="I10" s="18">
        <v>12.30904625703905</v>
      </c>
    </row>
    <row r="11" spans="1:9">
      <c r="A11" s="725"/>
      <c r="B11" s="28" t="s">
        <v>22</v>
      </c>
      <c r="C11" s="139" t="s">
        <v>24</v>
      </c>
      <c r="D11" s="140" t="s">
        <v>24</v>
      </c>
      <c r="E11" s="140" t="s">
        <v>24</v>
      </c>
      <c r="F11" s="140" t="s">
        <v>24</v>
      </c>
      <c r="G11" s="15">
        <v>10.378272197743735</v>
      </c>
      <c r="H11" s="15">
        <v>11.44464143791649</v>
      </c>
      <c r="I11" s="20">
        <v>13.17410769918148</v>
      </c>
    </row>
    <row r="12" spans="1:9">
      <c r="A12" s="726" t="s">
        <v>291</v>
      </c>
      <c r="B12" s="26" t="s">
        <v>294</v>
      </c>
      <c r="C12" s="137" t="s">
        <v>24</v>
      </c>
      <c r="D12" s="138" t="s">
        <v>24</v>
      </c>
      <c r="E12" s="138" t="s">
        <v>24</v>
      </c>
      <c r="F12" s="138" t="s">
        <v>24</v>
      </c>
      <c r="G12" s="33">
        <v>7.4870017331022529</v>
      </c>
      <c r="H12" s="33">
        <v>7.8961440875630045</v>
      </c>
      <c r="I12" s="34">
        <v>7.4011439940313357</v>
      </c>
    </row>
    <row r="13" spans="1:9">
      <c r="A13" s="724"/>
      <c r="B13" s="27" t="s">
        <v>21</v>
      </c>
      <c r="C13" s="134" t="s">
        <v>24</v>
      </c>
      <c r="D13" s="135" t="s">
        <v>24</v>
      </c>
      <c r="E13" s="135" t="s">
        <v>24</v>
      </c>
      <c r="F13" s="135" t="s">
        <v>24</v>
      </c>
      <c r="G13" s="11">
        <v>2.1463778541550105</v>
      </c>
      <c r="H13" s="11">
        <v>2.2360815333130515</v>
      </c>
      <c r="I13" s="18">
        <v>3.0849918831651495</v>
      </c>
    </row>
    <row r="14" spans="1:9">
      <c r="A14" s="725"/>
      <c r="B14" s="28" t="s">
        <v>22</v>
      </c>
      <c r="C14" s="139" t="s">
        <v>24</v>
      </c>
      <c r="D14" s="140" t="s">
        <v>24</v>
      </c>
      <c r="E14" s="140" t="s">
        <v>24</v>
      </c>
      <c r="F14" s="140" t="s">
        <v>24</v>
      </c>
      <c r="G14" s="15">
        <v>4.7526157120056745</v>
      </c>
      <c r="H14" s="15">
        <v>5.0009170385767563</v>
      </c>
      <c r="I14" s="20">
        <v>5.1949946657994159</v>
      </c>
    </row>
    <row r="15" spans="1:9">
      <c r="A15" s="726" t="s">
        <v>292</v>
      </c>
      <c r="B15" s="26" t="s">
        <v>294</v>
      </c>
      <c r="C15" s="137" t="s">
        <v>24</v>
      </c>
      <c r="D15" s="138" t="s">
        <v>24</v>
      </c>
      <c r="E15" s="138" t="s">
        <v>24</v>
      </c>
      <c r="F15" s="138" t="s">
        <v>24</v>
      </c>
      <c r="G15" s="33">
        <v>1.1382568345725947</v>
      </c>
      <c r="H15" s="33">
        <v>1.4153895165602848</v>
      </c>
      <c r="I15" s="34">
        <v>2.6311862720716239</v>
      </c>
    </row>
    <row r="16" spans="1:9">
      <c r="A16" s="724"/>
      <c r="B16" s="27" t="s">
        <v>21</v>
      </c>
      <c r="C16" s="134" t="s">
        <v>24</v>
      </c>
      <c r="D16" s="135" t="s">
        <v>24</v>
      </c>
      <c r="E16" s="135" t="s">
        <v>24</v>
      </c>
      <c r="F16" s="135" t="s">
        <v>24</v>
      </c>
      <c r="G16" s="11">
        <v>0.56909919271041476</v>
      </c>
      <c r="H16" s="11">
        <v>0.64757268894780307</v>
      </c>
      <c r="I16" s="18">
        <v>1.5579565793933483</v>
      </c>
    </row>
    <row r="17" spans="1:9">
      <c r="A17" s="725"/>
      <c r="B17" s="28" t="s">
        <v>22</v>
      </c>
      <c r="C17" s="139" t="s">
        <v>24</v>
      </c>
      <c r="D17" s="140" t="s">
        <v>24</v>
      </c>
      <c r="E17" s="140" t="s">
        <v>24</v>
      </c>
      <c r="F17" s="140" t="s">
        <v>24</v>
      </c>
      <c r="G17" s="15">
        <v>0.84684955052041422</v>
      </c>
      <c r="H17" s="15">
        <v>1.0226369583219863</v>
      </c>
      <c r="I17" s="20">
        <v>2.0826178007288556</v>
      </c>
    </row>
    <row r="18" spans="1:9">
      <c r="A18" s="724" t="s">
        <v>293</v>
      </c>
      <c r="B18" s="27" t="s">
        <v>294</v>
      </c>
      <c r="C18" s="21">
        <v>5.6000000000000005</v>
      </c>
      <c r="D18" s="11">
        <v>13.900000000000002</v>
      </c>
      <c r="E18" s="11">
        <v>20.8</v>
      </c>
      <c r="F18" s="11">
        <v>32.9</v>
      </c>
      <c r="G18" s="11">
        <v>50.76759657852071</v>
      </c>
      <c r="H18" s="11">
        <v>51.363620848551051</v>
      </c>
      <c r="I18" s="18">
        <v>58.818701815468785</v>
      </c>
    </row>
    <row r="19" spans="1:9">
      <c r="A19" s="724"/>
      <c r="B19" s="27" t="s">
        <v>21</v>
      </c>
      <c r="C19" s="21">
        <v>12.5</v>
      </c>
      <c r="D19" s="11">
        <v>16.100000000000001</v>
      </c>
      <c r="E19" s="11">
        <v>21.6</v>
      </c>
      <c r="F19" s="11">
        <v>29.4</v>
      </c>
      <c r="G19" s="11">
        <v>35.260703913889117</v>
      </c>
      <c r="H19" s="11">
        <v>35.609978703985398</v>
      </c>
      <c r="I19" s="18">
        <v>44.676486153809556</v>
      </c>
    </row>
    <row r="20" spans="1:9">
      <c r="A20" s="725"/>
      <c r="B20" s="28" t="s">
        <v>22</v>
      </c>
      <c r="C20" s="22">
        <v>9.1</v>
      </c>
      <c r="D20" s="15">
        <v>15.1</v>
      </c>
      <c r="E20" s="15">
        <v>21.2</v>
      </c>
      <c r="F20" s="15">
        <v>31.1</v>
      </c>
      <c r="G20" s="15">
        <v>42.828106456409351</v>
      </c>
      <c r="H20" s="15">
        <v>43.305340499202458</v>
      </c>
      <c r="I20" s="20">
        <v>51.590078082970372</v>
      </c>
    </row>
    <row r="22" spans="1:9">
      <c r="A22" s="62" t="s">
        <v>296</v>
      </c>
    </row>
  </sheetData>
  <mergeCells count="6">
    <mergeCell ref="A18:A20"/>
    <mergeCell ref="C4:I4"/>
    <mergeCell ref="A6:A8"/>
    <mergeCell ref="A9:A11"/>
    <mergeCell ref="A12:A14"/>
    <mergeCell ref="A15:A17"/>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workbookViewId="0"/>
  </sheetViews>
  <sheetFormatPr baseColWidth="10" defaultRowHeight="15"/>
  <cols>
    <col min="1" max="1" width="21.5703125" customWidth="1"/>
  </cols>
  <sheetData>
    <row r="1" spans="1:19">
      <c r="A1" s="3" t="s">
        <v>302</v>
      </c>
      <c r="B1" s="64"/>
      <c r="C1" s="64"/>
      <c r="D1" s="64"/>
      <c r="E1" s="64"/>
      <c r="F1" s="64"/>
      <c r="G1" s="64"/>
      <c r="H1" s="64"/>
      <c r="I1" s="64"/>
      <c r="J1" s="64"/>
      <c r="K1" s="64"/>
      <c r="L1" s="64"/>
      <c r="M1" s="64"/>
      <c r="N1" s="64"/>
    </row>
    <row r="2" spans="1:19">
      <c r="A2" s="62" t="s">
        <v>301</v>
      </c>
      <c r="B2" s="64"/>
      <c r="C2" s="64"/>
      <c r="D2" s="64"/>
      <c r="E2" s="64"/>
      <c r="F2" s="64"/>
      <c r="G2" s="64"/>
      <c r="H2" s="64"/>
      <c r="I2" s="64"/>
      <c r="J2" s="64"/>
      <c r="K2" s="64"/>
      <c r="L2" s="64"/>
      <c r="M2" s="64"/>
      <c r="N2" s="64"/>
    </row>
    <row r="3" spans="1:19">
      <c r="A3" s="64"/>
      <c r="B3" s="64"/>
      <c r="C3" s="64"/>
      <c r="D3" s="64"/>
      <c r="E3" s="64"/>
      <c r="F3" s="64"/>
      <c r="G3" s="64"/>
      <c r="H3" s="64"/>
      <c r="I3" s="64"/>
      <c r="J3" s="64"/>
      <c r="K3" s="64"/>
      <c r="L3" s="64"/>
      <c r="M3" s="64"/>
      <c r="N3" s="64"/>
    </row>
    <row r="4" spans="1:19">
      <c r="A4" s="5"/>
      <c r="B4" s="671" t="s">
        <v>764</v>
      </c>
      <c r="C4" s="672"/>
      <c r="D4" s="672"/>
      <c r="E4" s="672"/>
      <c r="F4" s="672"/>
      <c r="G4" s="672"/>
      <c r="H4" s="672"/>
      <c r="I4" s="672"/>
      <c r="J4" s="673"/>
      <c r="K4" s="671" t="s">
        <v>766</v>
      </c>
      <c r="L4" s="672"/>
      <c r="M4" s="672"/>
      <c r="N4" s="672"/>
      <c r="O4" s="672"/>
      <c r="P4" s="672"/>
      <c r="Q4" s="672"/>
      <c r="R4" s="672"/>
      <c r="S4" s="673"/>
    </row>
    <row r="5" spans="1:19">
      <c r="A5" s="149"/>
      <c r="B5" s="671" t="s">
        <v>289</v>
      </c>
      <c r="C5" s="672"/>
      <c r="D5" s="673"/>
      <c r="E5" s="671" t="s">
        <v>760</v>
      </c>
      <c r="F5" s="672"/>
      <c r="G5" s="673"/>
      <c r="H5" s="671" t="s">
        <v>761</v>
      </c>
      <c r="I5" s="672"/>
      <c r="J5" s="673"/>
      <c r="K5" s="671" t="s">
        <v>289</v>
      </c>
      <c r="L5" s="672"/>
      <c r="M5" s="673"/>
      <c r="N5" s="671" t="s">
        <v>760</v>
      </c>
      <c r="O5" s="672"/>
      <c r="P5" s="673"/>
      <c r="Q5" s="671" t="s">
        <v>761</v>
      </c>
      <c r="R5" s="672"/>
      <c r="S5" s="673"/>
    </row>
    <row r="6" spans="1:19">
      <c r="A6" s="42" t="s">
        <v>303</v>
      </c>
      <c r="B6" s="23" t="s">
        <v>304</v>
      </c>
      <c r="C6" s="24" t="s">
        <v>20</v>
      </c>
      <c r="D6" s="25" t="s">
        <v>21</v>
      </c>
      <c r="E6" s="23" t="s">
        <v>22</v>
      </c>
      <c r="F6" s="24" t="s">
        <v>20</v>
      </c>
      <c r="G6" s="25" t="s">
        <v>21</v>
      </c>
      <c r="H6" s="23" t="s">
        <v>22</v>
      </c>
      <c r="I6" s="24" t="s">
        <v>20</v>
      </c>
      <c r="J6" s="25" t="s">
        <v>21</v>
      </c>
      <c r="K6" s="23" t="s">
        <v>304</v>
      </c>
      <c r="L6" s="24" t="s">
        <v>20</v>
      </c>
      <c r="M6" s="25" t="s">
        <v>21</v>
      </c>
      <c r="N6" s="23" t="s">
        <v>22</v>
      </c>
      <c r="O6" s="24" t="s">
        <v>20</v>
      </c>
      <c r="P6" s="25" t="s">
        <v>21</v>
      </c>
      <c r="Q6" s="23" t="s">
        <v>22</v>
      </c>
      <c r="R6" s="24" t="s">
        <v>20</v>
      </c>
      <c r="S6" s="25" t="s">
        <v>21</v>
      </c>
    </row>
    <row r="7" spans="1:19">
      <c r="A7" s="27" t="s">
        <v>756</v>
      </c>
      <c r="B7" s="69">
        <v>73.781332380143866</v>
      </c>
      <c r="C7" s="73">
        <v>81.171243941841681</v>
      </c>
      <c r="D7" s="19">
        <v>64.633536646335372</v>
      </c>
      <c r="E7" s="69">
        <v>26.009220034886621</v>
      </c>
      <c r="F7" s="73">
        <v>34.728564180618974</v>
      </c>
      <c r="G7" s="19">
        <v>17.593046033300684</v>
      </c>
      <c r="H7" s="69">
        <v>41.122278056951423</v>
      </c>
      <c r="I7" s="73">
        <v>50.706436420722135</v>
      </c>
      <c r="J7" s="19">
        <v>17.471042471042473</v>
      </c>
      <c r="K7" s="43">
        <f>11119+5394</f>
        <v>16513</v>
      </c>
      <c r="L7" s="40">
        <f>7842+2207</f>
        <v>10049</v>
      </c>
      <c r="M7" s="41">
        <f>3277+3187</f>
        <v>6464</v>
      </c>
      <c r="N7" s="43">
        <f>2038+2137</f>
        <v>4175</v>
      </c>
      <c r="O7" s="40">
        <f>1584+1154</f>
        <v>2738</v>
      </c>
      <c r="P7" s="41">
        <f>454+983</f>
        <v>1437</v>
      </c>
      <c r="Q7" s="40">
        <f>834+639</f>
        <v>1473</v>
      </c>
      <c r="R7" s="40">
        <f>767+525</f>
        <v>1292</v>
      </c>
      <c r="S7" s="41">
        <f>67+114</f>
        <v>181</v>
      </c>
    </row>
    <row r="8" spans="1:19">
      <c r="A8" s="27" t="s">
        <v>757</v>
      </c>
      <c r="B8" s="69">
        <v>21.491443635226311</v>
      </c>
      <c r="C8" s="73">
        <v>14.596122778675284</v>
      </c>
      <c r="D8" s="19">
        <v>30.026997300269976</v>
      </c>
      <c r="E8" s="69">
        <v>43.608273112384751</v>
      </c>
      <c r="F8" s="73">
        <v>40.51243023845764</v>
      </c>
      <c r="G8" s="19">
        <v>46.596474045053867</v>
      </c>
      <c r="H8" s="69">
        <v>31.239530988274705</v>
      </c>
      <c r="I8" s="73">
        <v>28.414442700156982</v>
      </c>
      <c r="J8" s="19">
        <v>38.030888030888036</v>
      </c>
      <c r="K8" s="44">
        <f>2360+1013+660+469+308</f>
        <v>4810</v>
      </c>
      <c r="L8" s="36">
        <f>786+418+284+197+122</f>
        <v>1807</v>
      </c>
      <c r="M8" s="37">
        <f>1574+595+376+272+186</f>
        <v>3003</v>
      </c>
      <c r="N8" s="44">
        <f>1575+1479+1587+1345+1014</f>
        <v>7000</v>
      </c>
      <c r="O8" s="36">
        <f>772+738+701+565+418</f>
        <v>3194</v>
      </c>
      <c r="P8" s="37">
        <f>803+741+886+780+596</f>
        <v>3806</v>
      </c>
      <c r="Q8" s="36">
        <f>411+263+190+145+110</f>
        <v>1119</v>
      </c>
      <c r="R8" s="36">
        <f>288+168+122+84+62</f>
        <v>724</v>
      </c>
      <c r="S8" s="37">
        <f>123+95+67+61+48</f>
        <v>394</v>
      </c>
    </row>
    <row r="9" spans="1:19">
      <c r="A9" s="27" t="s">
        <v>758</v>
      </c>
      <c r="B9" s="69">
        <v>2.9042491398954469</v>
      </c>
      <c r="C9" s="73">
        <v>2.3747980613893374</v>
      </c>
      <c r="D9" s="19">
        <v>3.5596440355964405</v>
      </c>
      <c r="E9" s="69">
        <v>17.306254672314978</v>
      </c>
      <c r="F9" s="73">
        <v>14.091831557584984</v>
      </c>
      <c r="G9" s="19">
        <v>20.408912830558275</v>
      </c>
      <c r="H9" s="69">
        <v>10.943606923506422</v>
      </c>
      <c r="I9" s="73">
        <v>9.3014128728414445</v>
      </c>
      <c r="J9" s="19">
        <v>14.961389961389962</v>
      </c>
      <c r="K9" s="44">
        <f>212+158+113+92+75</f>
        <v>650</v>
      </c>
      <c r="L9" s="36">
        <f>103+55+52+44+40</f>
        <v>294</v>
      </c>
      <c r="M9" s="37">
        <f>109+103+61+48+35</f>
        <v>356</v>
      </c>
      <c r="N9" s="44">
        <f>777+679+492+466+364</f>
        <v>2778</v>
      </c>
      <c r="O9" s="36">
        <f>301+286+181+201+142</f>
        <v>1111</v>
      </c>
      <c r="P9" s="37">
        <f>476+393+311+265+222</f>
        <v>1667</v>
      </c>
      <c r="Q9" s="36">
        <f>102+90+71+71+58</f>
        <v>392</v>
      </c>
      <c r="R9" s="36">
        <f>59+60+43+44+31</f>
        <v>237</v>
      </c>
      <c r="S9" s="37">
        <f>43+30+28+27+27</f>
        <v>155</v>
      </c>
    </row>
    <row r="10" spans="1:19">
      <c r="A10" s="28" t="s">
        <v>759</v>
      </c>
      <c r="B10" s="70">
        <v>1.8229748447343728</v>
      </c>
      <c r="C10" s="110">
        <v>1.8578352180936994</v>
      </c>
      <c r="D10" s="71">
        <v>1.7798220177982202</v>
      </c>
      <c r="E10" s="70">
        <v>13.076252180413656</v>
      </c>
      <c r="F10" s="110">
        <v>10.667174023338406</v>
      </c>
      <c r="G10" s="71">
        <v>15.40156709108717</v>
      </c>
      <c r="H10" s="70">
        <v>16.69458403126745</v>
      </c>
      <c r="I10" s="110">
        <v>11.577708006279435</v>
      </c>
      <c r="J10" s="71">
        <v>29.536679536679539</v>
      </c>
      <c r="K10" s="45">
        <f>58+48+44+53+74+131</f>
        <v>408</v>
      </c>
      <c r="L10" s="38">
        <f>29+18+22+31+43+87</f>
        <v>230</v>
      </c>
      <c r="M10" s="39">
        <f>29+30+22+22+31+44</f>
        <v>178</v>
      </c>
      <c r="N10" s="45">
        <f>314+265+206+157+552+605</f>
        <v>2099</v>
      </c>
      <c r="O10" s="38">
        <f>133+97+78+58+197+278</f>
        <v>841</v>
      </c>
      <c r="P10" s="39">
        <f>181+168+128+99+355+327</f>
        <v>1258</v>
      </c>
      <c r="Q10" s="38">
        <f>59+44+40+38+160+257</f>
        <v>598</v>
      </c>
      <c r="R10" s="38">
        <f>34+23+22+28+87+101</f>
        <v>295</v>
      </c>
      <c r="S10" s="39">
        <f>26+22+19+9+74+156</f>
        <v>306</v>
      </c>
    </row>
    <row r="11" spans="1:19">
      <c r="A11" s="136"/>
      <c r="B11" s="9"/>
      <c r="C11" s="135"/>
      <c r="D11" s="135"/>
      <c r="E11" s="135"/>
      <c r="F11" s="135"/>
      <c r="G11" s="133"/>
      <c r="H11" s="133"/>
      <c r="I11" s="133"/>
      <c r="J11" s="64"/>
    </row>
    <row r="12" spans="1:19">
      <c r="A12" s="371" t="s">
        <v>769</v>
      </c>
      <c r="B12" s="358"/>
      <c r="C12" s="135"/>
      <c r="D12" s="135"/>
      <c r="E12" s="135"/>
      <c r="F12" s="135"/>
      <c r="G12" s="133"/>
      <c r="H12" s="133"/>
      <c r="I12" s="133"/>
      <c r="J12" s="64"/>
    </row>
    <row r="13" spans="1:19">
      <c r="A13" s="136"/>
      <c r="B13" s="358"/>
      <c r="C13" s="135"/>
      <c r="D13" s="135"/>
      <c r="E13" s="135"/>
      <c r="F13" s="135"/>
      <c r="G13" s="133"/>
      <c r="H13" s="133"/>
      <c r="I13" s="133"/>
      <c r="J13" s="64"/>
    </row>
    <row r="14" spans="1:19">
      <c r="A14" s="136"/>
      <c r="B14" s="9"/>
      <c r="C14" s="135"/>
      <c r="D14" s="135"/>
      <c r="E14" s="135"/>
      <c r="F14" s="135"/>
      <c r="G14" s="133"/>
      <c r="H14" s="133"/>
      <c r="I14" s="133"/>
      <c r="J14" s="64"/>
      <c r="K14" s="64"/>
      <c r="L14" s="64"/>
      <c r="M14" s="64"/>
      <c r="N14" s="64"/>
    </row>
    <row r="15" spans="1:19">
      <c r="A15" s="3" t="s">
        <v>305</v>
      </c>
      <c r="B15" s="9"/>
      <c r="C15" s="135"/>
      <c r="D15" s="135"/>
      <c r="E15" s="135"/>
      <c r="F15" s="135"/>
      <c r="G15" s="133"/>
      <c r="H15" s="133"/>
      <c r="I15" s="133"/>
      <c r="J15" s="64"/>
      <c r="K15" s="64"/>
      <c r="L15" s="64"/>
      <c r="M15" s="64"/>
      <c r="N15" s="64"/>
    </row>
    <row r="16" spans="1:19">
      <c r="A16" s="62" t="s">
        <v>301</v>
      </c>
      <c r="B16" s="9"/>
      <c r="C16" s="135"/>
      <c r="D16" s="135"/>
      <c r="E16" s="135"/>
      <c r="F16" s="135"/>
      <c r="G16" s="133"/>
      <c r="H16" s="133"/>
      <c r="I16" s="133"/>
      <c r="J16" s="64"/>
      <c r="K16" s="64"/>
      <c r="L16" s="64"/>
      <c r="M16" s="64"/>
      <c r="N16" s="64"/>
    </row>
    <row r="17" spans="1:19">
      <c r="A17" s="136"/>
      <c r="B17" s="9"/>
      <c r="C17" s="135"/>
      <c r="D17" s="135"/>
      <c r="E17" s="135"/>
      <c r="F17" s="135"/>
      <c r="G17" s="133"/>
      <c r="H17" s="133"/>
      <c r="I17" s="133"/>
      <c r="J17" s="64"/>
      <c r="K17" s="64"/>
      <c r="L17" s="64"/>
      <c r="M17" s="64"/>
      <c r="N17" s="64"/>
    </row>
    <row r="18" spans="1:19">
      <c r="A18" s="150"/>
      <c r="B18" s="671" t="s">
        <v>765</v>
      </c>
      <c r="C18" s="672"/>
      <c r="D18" s="672"/>
      <c r="E18" s="672"/>
      <c r="F18" s="672"/>
      <c r="G18" s="672"/>
      <c r="H18" s="672"/>
      <c r="I18" s="672"/>
      <c r="J18" s="673"/>
      <c r="K18" s="671" t="s">
        <v>767</v>
      </c>
      <c r="L18" s="672"/>
      <c r="M18" s="672"/>
      <c r="N18" s="672"/>
      <c r="O18" s="672"/>
      <c r="P18" s="672"/>
      <c r="Q18" s="672"/>
      <c r="R18" s="672"/>
      <c r="S18" s="673"/>
    </row>
    <row r="19" spans="1:19">
      <c r="A19" s="28"/>
      <c r="B19" s="671" t="s">
        <v>289</v>
      </c>
      <c r="C19" s="672"/>
      <c r="D19" s="673"/>
      <c r="E19" s="671" t="s">
        <v>760</v>
      </c>
      <c r="F19" s="672"/>
      <c r="G19" s="673"/>
      <c r="H19" s="671" t="s">
        <v>761</v>
      </c>
      <c r="I19" s="672"/>
      <c r="J19" s="673"/>
      <c r="K19" s="671" t="s">
        <v>289</v>
      </c>
      <c r="L19" s="672"/>
      <c r="M19" s="673"/>
      <c r="N19" s="671" t="s">
        <v>760</v>
      </c>
      <c r="O19" s="672"/>
      <c r="P19" s="673"/>
      <c r="Q19" s="671" t="s">
        <v>761</v>
      </c>
      <c r="R19" s="672"/>
      <c r="S19" s="673"/>
    </row>
    <row r="20" spans="1:19">
      <c r="A20" s="42" t="s">
        <v>39</v>
      </c>
      <c r="B20" s="23" t="s">
        <v>304</v>
      </c>
      <c r="C20" s="24" t="s">
        <v>20</v>
      </c>
      <c r="D20" s="25" t="s">
        <v>21</v>
      </c>
      <c r="E20" s="23" t="s">
        <v>22</v>
      </c>
      <c r="F20" s="24" t="s">
        <v>20</v>
      </c>
      <c r="G20" s="25" t="s">
        <v>21</v>
      </c>
      <c r="H20" s="23" t="s">
        <v>22</v>
      </c>
      <c r="I20" s="24" t="s">
        <v>20</v>
      </c>
      <c r="J20" s="25" t="s">
        <v>21</v>
      </c>
      <c r="K20" s="23" t="s">
        <v>304</v>
      </c>
      <c r="L20" s="24" t="s">
        <v>20</v>
      </c>
      <c r="M20" s="25" t="s">
        <v>21</v>
      </c>
      <c r="N20" s="23" t="s">
        <v>22</v>
      </c>
      <c r="O20" s="24" t="s">
        <v>20</v>
      </c>
      <c r="P20" s="25" t="s">
        <v>21</v>
      </c>
      <c r="Q20" s="23" t="s">
        <v>22</v>
      </c>
      <c r="R20" s="24" t="s">
        <v>20</v>
      </c>
      <c r="S20" s="25" t="s">
        <v>21</v>
      </c>
    </row>
    <row r="21" spans="1:19">
      <c r="A21" s="86" t="s">
        <v>34</v>
      </c>
      <c r="B21" s="141">
        <v>54.532862696036823</v>
      </c>
      <c r="C21" s="142">
        <v>56.857835218093697</v>
      </c>
      <c r="D21" s="143">
        <v>51.654834516548341</v>
      </c>
      <c r="E21" s="141">
        <v>33.727884375778721</v>
      </c>
      <c r="F21" s="142">
        <v>38.280060882800612</v>
      </c>
      <c r="G21" s="143">
        <v>29.333986287952989</v>
      </c>
      <c r="H21" s="141">
        <v>47.032654142595902</v>
      </c>
      <c r="I21" s="142">
        <v>47.820675025032969</v>
      </c>
      <c r="J21" s="143">
        <v>44.862743968753364</v>
      </c>
      <c r="K21" s="151">
        <v>12205</v>
      </c>
      <c r="L21" s="152">
        <v>7039</v>
      </c>
      <c r="M21" s="153">
        <v>5166</v>
      </c>
      <c r="N21" s="151">
        <v>5414</v>
      </c>
      <c r="O21" s="152">
        <v>3018</v>
      </c>
      <c r="P21" s="153">
        <v>2396</v>
      </c>
      <c r="Q21" s="151">
        <v>6486.2160000000003</v>
      </c>
      <c r="R21" s="152">
        <v>4837.9494999999997</v>
      </c>
      <c r="S21" s="153">
        <v>1648.2665</v>
      </c>
    </row>
    <row r="22" spans="1:19">
      <c r="A22" s="87" t="s">
        <v>306</v>
      </c>
      <c r="B22" s="144">
        <v>10.44636075242393</v>
      </c>
      <c r="C22" s="129">
        <v>11.179321486268174</v>
      </c>
      <c r="D22" s="145">
        <v>9.5390460953904608</v>
      </c>
      <c r="E22" s="144">
        <v>13.605781211064041</v>
      </c>
      <c r="F22" s="129">
        <v>15.753424657534246</v>
      </c>
      <c r="G22" s="145">
        <v>11.532810969637611</v>
      </c>
      <c r="H22" s="144">
        <v>10.082346388080975</v>
      </c>
      <c r="I22" s="129">
        <v>9.8865305742077574</v>
      </c>
      <c r="J22" s="145">
        <v>10.621548757196713</v>
      </c>
      <c r="K22" s="154">
        <v>2338</v>
      </c>
      <c r="L22" s="155">
        <v>1384</v>
      </c>
      <c r="M22" s="156">
        <v>954</v>
      </c>
      <c r="N22" s="154">
        <v>2184</v>
      </c>
      <c r="O22" s="155">
        <v>1242</v>
      </c>
      <c r="P22" s="156">
        <v>942</v>
      </c>
      <c r="Q22" s="154">
        <v>1390.4440999999999</v>
      </c>
      <c r="R22" s="155">
        <v>1000.2062</v>
      </c>
      <c r="S22" s="156">
        <v>390.23790000000002</v>
      </c>
    </row>
    <row r="23" spans="1:19">
      <c r="A23" s="87" t="s">
        <v>307</v>
      </c>
      <c r="B23" s="144">
        <v>13.055716902729994</v>
      </c>
      <c r="C23" s="129">
        <v>5.355411954765751</v>
      </c>
      <c r="D23" s="145">
        <v>22.587741225877412</v>
      </c>
      <c r="E23" s="144">
        <v>21.473959631198607</v>
      </c>
      <c r="F23" s="129">
        <v>8.5616438356164384</v>
      </c>
      <c r="G23" s="145">
        <v>33.937316356513222</v>
      </c>
      <c r="H23" s="144">
        <v>5.5829251365799548</v>
      </c>
      <c r="I23" s="129">
        <v>2.6696155665888903</v>
      </c>
      <c r="J23" s="145">
        <v>13.605073047084357</v>
      </c>
      <c r="K23" s="154">
        <v>2922</v>
      </c>
      <c r="L23" s="155">
        <v>663</v>
      </c>
      <c r="M23" s="156">
        <v>2259</v>
      </c>
      <c r="N23" s="154">
        <v>3447</v>
      </c>
      <c r="O23" s="155">
        <v>675</v>
      </c>
      <c r="P23" s="156">
        <v>2772</v>
      </c>
      <c r="Q23" s="154">
        <v>769.93439999999998</v>
      </c>
      <c r="R23" s="155">
        <v>270.08120000000002</v>
      </c>
      <c r="S23" s="156">
        <v>499.85320000000002</v>
      </c>
    </row>
    <row r="24" spans="1:19">
      <c r="A24" s="87" t="s">
        <v>762</v>
      </c>
      <c r="B24" s="144">
        <v>12.327420579956213</v>
      </c>
      <c r="C24" s="129">
        <v>18.150242326332794</v>
      </c>
      <c r="D24" s="145">
        <v>5.1194880511948808</v>
      </c>
      <c r="E24" s="144">
        <v>15.138300523299279</v>
      </c>
      <c r="F24" s="129">
        <v>26.420598680872654</v>
      </c>
      <c r="G24" s="145">
        <v>4.2482859941234086</v>
      </c>
      <c r="H24" s="144">
        <v>21.593573508564333</v>
      </c>
      <c r="I24" s="129">
        <v>26.724107033474649</v>
      </c>
      <c r="J24" s="145">
        <v>7.4660330574620861</v>
      </c>
      <c r="K24" s="154">
        <v>2759</v>
      </c>
      <c r="L24" s="155">
        <v>2247</v>
      </c>
      <c r="M24" s="156">
        <v>512</v>
      </c>
      <c r="N24" s="154">
        <v>2430</v>
      </c>
      <c r="O24" s="155">
        <v>2083</v>
      </c>
      <c r="P24" s="156">
        <v>347</v>
      </c>
      <c r="Q24" s="154">
        <v>2977.9434000000001</v>
      </c>
      <c r="R24" s="155">
        <v>2703.6397999999999</v>
      </c>
      <c r="S24" s="156">
        <v>274.30359999999996</v>
      </c>
    </row>
    <row r="25" spans="1:19">
      <c r="A25" s="87" t="s">
        <v>308</v>
      </c>
      <c r="B25" s="144">
        <v>4.8389258746257982</v>
      </c>
      <c r="C25" s="129">
        <v>3.9822294022617126</v>
      </c>
      <c r="D25" s="145">
        <v>5.8994100589941008</v>
      </c>
      <c r="E25" s="144">
        <v>8.5534512833291796</v>
      </c>
      <c r="F25" s="129">
        <v>5.4794520547945202</v>
      </c>
      <c r="G25" s="145">
        <v>11.520568070519099</v>
      </c>
      <c r="H25" s="144">
        <v>6.7104327461207873</v>
      </c>
      <c r="I25" s="129">
        <v>5.6769842382082016</v>
      </c>
      <c r="J25" s="145">
        <v>9.5561573727660267</v>
      </c>
      <c r="K25" s="154">
        <v>1083</v>
      </c>
      <c r="L25" s="155">
        <v>493</v>
      </c>
      <c r="M25" s="156">
        <v>590</v>
      </c>
      <c r="N25" s="154">
        <v>1373</v>
      </c>
      <c r="O25" s="155">
        <v>432</v>
      </c>
      <c r="P25" s="156">
        <v>941</v>
      </c>
      <c r="Q25" s="154">
        <v>925.42759999999998</v>
      </c>
      <c r="R25" s="155">
        <v>574.33240000000001</v>
      </c>
      <c r="S25" s="156">
        <v>351.09519999999998</v>
      </c>
    </row>
    <row r="26" spans="1:19" ht="15" customHeight="1">
      <c r="A26" s="87" t="s">
        <v>763</v>
      </c>
      <c r="B26" s="144">
        <v>2.2474420267190922</v>
      </c>
      <c r="C26" s="129">
        <v>2.1647819063004845</v>
      </c>
      <c r="D26" s="145">
        <v>2.3497650234976502</v>
      </c>
      <c r="E26" s="144">
        <v>0.39870421131323203</v>
      </c>
      <c r="F26" s="129">
        <v>0.38051750380517502</v>
      </c>
      <c r="G26" s="145">
        <v>0.41625857002938299</v>
      </c>
      <c r="H26" s="144">
        <v>1.7661623736635019</v>
      </c>
      <c r="I26" s="129">
        <v>1.6098773913725426</v>
      </c>
      <c r="J26" s="145">
        <v>2.1965118487220279</v>
      </c>
      <c r="K26" s="154">
        <v>503</v>
      </c>
      <c r="L26" s="155">
        <v>268</v>
      </c>
      <c r="M26" s="156">
        <v>235</v>
      </c>
      <c r="N26" s="154">
        <v>64</v>
      </c>
      <c r="O26" s="155">
        <v>30</v>
      </c>
      <c r="P26" s="156">
        <v>34</v>
      </c>
      <c r="Q26" s="154">
        <v>243.5693</v>
      </c>
      <c r="R26" s="155">
        <v>162.869</v>
      </c>
      <c r="S26" s="156">
        <v>80.700299999999999</v>
      </c>
    </row>
    <row r="27" spans="1:19">
      <c r="A27" s="88" t="s">
        <v>309</v>
      </c>
      <c r="B27" s="146">
        <v>2.5512711675081543</v>
      </c>
      <c r="C27" s="147">
        <v>2.3101777059773827</v>
      </c>
      <c r="D27" s="148">
        <v>2.8497150284971502</v>
      </c>
      <c r="E27" s="146">
        <v>7.1019187640169443</v>
      </c>
      <c r="F27" s="147">
        <v>5.1243023845763567</v>
      </c>
      <c r="G27" s="148">
        <v>9.0107737512242903</v>
      </c>
      <c r="H27" s="146">
        <v>7.2319057043945589</v>
      </c>
      <c r="I27" s="147">
        <v>5.6122101711149961</v>
      </c>
      <c r="J27" s="148">
        <v>11.691931948015426</v>
      </c>
      <c r="K27" s="157">
        <v>571</v>
      </c>
      <c r="L27" s="158">
        <v>286</v>
      </c>
      <c r="M27" s="159">
        <v>285</v>
      </c>
      <c r="N27" s="157">
        <v>1140</v>
      </c>
      <c r="O27" s="158">
        <v>404</v>
      </c>
      <c r="P27" s="159">
        <v>736</v>
      </c>
      <c r="Q27" s="157">
        <v>997.34329999999989</v>
      </c>
      <c r="R27" s="158">
        <v>567.77930000000003</v>
      </c>
      <c r="S27" s="159">
        <v>429.56400000000002</v>
      </c>
    </row>
    <row r="28" spans="1:19">
      <c r="A28" s="64"/>
      <c r="B28" s="64"/>
      <c r="C28" s="64"/>
      <c r="D28" s="64"/>
      <c r="E28" s="64"/>
      <c r="F28" s="64"/>
      <c r="G28" s="64"/>
      <c r="H28" s="64"/>
      <c r="I28" s="64"/>
      <c r="J28" s="64"/>
      <c r="K28" s="64"/>
      <c r="L28" s="64"/>
      <c r="M28" s="64"/>
      <c r="N28" s="64"/>
    </row>
    <row r="29" spans="1:19" ht="15" customHeight="1">
      <c r="A29" s="727" t="s">
        <v>768</v>
      </c>
      <c r="B29" s="727"/>
      <c r="C29" s="727"/>
      <c r="D29" s="727"/>
      <c r="E29" s="727"/>
      <c r="F29" s="727"/>
      <c r="G29" s="727"/>
      <c r="H29" s="727"/>
      <c r="I29" s="727"/>
      <c r="J29" s="727"/>
      <c r="K29" s="727"/>
      <c r="L29" s="727"/>
      <c r="M29" s="727"/>
      <c r="N29" s="727"/>
      <c r="O29" s="727"/>
      <c r="P29" s="727"/>
      <c r="Q29" s="727"/>
      <c r="R29" s="727"/>
      <c r="S29" s="727"/>
    </row>
    <row r="30" spans="1:19">
      <c r="A30" s="727"/>
      <c r="B30" s="727"/>
      <c r="C30" s="727"/>
      <c r="D30" s="727"/>
      <c r="E30" s="727"/>
      <c r="F30" s="727"/>
      <c r="G30" s="727"/>
      <c r="H30" s="727"/>
      <c r="I30" s="727"/>
      <c r="J30" s="727"/>
      <c r="K30" s="727"/>
      <c r="L30" s="727"/>
      <c r="M30" s="727"/>
      <c r="N30" s="727"/>
      <c r="O30" s="727"/>
      <c r="P30" s="727"/>
      <c r="Q30" s="727"/>
      <c r="R30" s="727"/>
      <c r="S30" s="727"/>
    </row>
    <row r="31" spans="1:19">
      <c r="A31" s="727"/>
      <c r="B31" s="727"/>
      <c r="C31" s="727"/>
      <c r="D31" s="727"/>
      <c r="E31" s="727"/>
      <c r="F31" s="727"/>
      <c r="G31" s="727"/>
      <c r="H31" s="727"/>
      <c r="I31" s="727"/>
      <c r="J31" s="727"/>
      <c r="K31" s="727"/>
      <c r="L31" s="727"/>
      <c r="M31" s="727"/>
      <c r="N31" s="727"/>
      <c r="O31" s="727"/>
      <c r="P31" s="727"/>
      <c r="Q31" s="727"/>
      <c r="R31" s="727"/>
      <c r="S31" s="727"/>
    </row>
    <row r="32" spans="1:19">
      <c r="A32" s="64"/>
      <c r="B32" s="64"/>
      <c r="C32" s="64"/>
      <c r="D32" s="64"/>
      <c r="E32" s="64"/>
      <c r="F32" s="64"/>
      <c r="G32" s="64"/>
      <c r="H32" s="64"/>
    </row>
    <row r="33" spans="1:8">
      <c r="A33" s="64"/>
      <c r="B33" s="64"/>
      <c r="C33" s="64"/>
      <c r="D33" s="64"/>
      <c r="E33" s="64"/>
      <c r="F33" s="64"/>
      <c r="G33" s="64"/>
      <c r="H33" s="64"/>
    </row>
    <row r="34" spans="1:8">
      <c r="A34" s="64"/>
      <c r="B34" s="64"/>
      <c r="C34" s="64"/>
      <c r="D34" s="64"/>
      <c r="E34" s="64"/>
      <c r="F34" s="64"/>
      <c r="G34" s="64"/>
      <c r="H34" s="64"/>
    </row>
    <row r="35" spans="1:8">
      <c r="A35" s="64"/>
      <c r="B35" s="64"/>
      <c r="C35" s="64"/>
      <c r="D35" s="64"/>
      <c r="E35" s="64"/>
      <c r="F35" s="64"/>
      <c r="G35" s="64"/>
      <c r="H35" s="64"/>
    </row>
  </sheetData>
  <mergeCells count="17">
    <mergeCell ref="A29:S31"/>
    <mergeCell ref="B4:J4"/>
    <mergeCell ref="B18:J18"/>
    <mergeCell ref="K19:M19"/>
    <mergeCell ref="N19:P19"/>
    <mergeCell ref="Q19:S19"/>
    <mergeCell ref="B5:D5"/>
    <mergeCell ref="E5:G5"/>
    <mergeCell ref="H5:J5"/>
    <mergeCell ref="B19:D19"/>
    <mergeCell ref="E19:G19"/>
    <mergeCell ref="H19:J19"/>
    <mergeCell ref="K4:S4"/>
    <mergeCell ref="K5:M5"/>
    <mergeCell ref="N5:P5"/>
    <mergeCell ref="Q5:S5"/>
    <mergeCell ref="K18:S18"/>
  </mergeCell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workbookViewId="0"/>
  </sheetViews>
  <sheetFormatPr baseColWidth="10" defaultRowHeight="15"/>
  <cols>
    <col min="1" max="1" width="23.85546875" customWidth="1"/>
    <col min="2" max="15" width="14.7109375" customWidth="1"/>
    <col min="16" max="16" width="20.7109375" customWidth="1"/>
  </cols>
  <sheetData>
    <row r="1" spans="1:14">
      <c r="A1" s="3" t="s">
        <v>312</v>
      </c>
    </row>
    <row r="2" spans="1:14">
      <c r="A2" s="6" t="s">
        <v>29</v>
      </c>
    </row>
    <row r="4" spans="1:14">
      <c r="A4" s="740" t="s">
        <v>45</v>
      </c>
      <c r="B4" s="741"/>
      <c r="C4" s="741"/>
      <c r="D4" s="741"/>
      <c r="E4" s="741"/>
      <c r="F4" s="741"/>
      <c r="G4" s="741"/>
      <c r="H4" s="741"/>
      <c r="I4" s="741"/>
      <c r="J4" s="741"/>
      <c r="K4" s="741"/>
      <c r="L4" s="742"/>
    </row>
    <row r="5" spans="1:14">
      <c r="A5" s="7"/>
      <c r="B5" s="728" t="s">
        <v>770</v>
      </c>
      <c r="C5" s="729"/>
      <c r="D5" s="729"/>
      <c r="E5" s="729"/>
      <c r="F5" s="730"/>
      <c r="G5" s="740" t="s">
        <v>771</v>
      </c>
      <c r="H5" s="741"/>
      <c r="I5" s="741"/>
      <c r="J5" s="741"/>
      <c r="K5" s="742"/>
      <c r="L5" s="746" t="s">
        <v>50</v>
      </c>
    </row>
    <row r="6" spans="1:14" ht="15" customHeight="1">
      <c r="A6" s="676"/>
      <c r="B6" s="685" t="s">
        <v>46</v>
      </c>
      <c r="C6" s="686"/>
      <c r="D6" s="686"/>
      <c r="E6" s="686"/>
      <c r="F6" s="687"/>
      <c r="G6" s="685" t="s">
        <v>46</v>
      </c>
      <c r="H6" s="686"/>
      <c r="I6" s="686"/>
      <c r="J6" s="686"/>
      <c r="K6" s="687"/>
      <c r="L6" s="747"/>
    </row>
    <row r="7" spans="1:14" ht="38.25" customHeight="1">
      <c r="A7" s="743"/>
      <c r="B7" s="540" t="s">
        <v>32</v>
      </c>
      <c r="C7" s="539" t="s">
        <v>47</v>
      </c>
      <c r="D7" s="539" t="s">
        <v>41</v>
      </c>
      <c r="E7" s="539" t="s">
        <v>448</v>
      </c>
      <c r="F7" s="538" t="s">
        <v>316</v>
      </c>
      <c r="G7" s="539" t="s">
        <v>32</v>
      </c>
      <c r="H7" s="539" t="s">
        <v>47</v>
      </c>
      <c r="I7" s="539" t="s">
        <v>41</v>
      </c>
      <c r="J7" s="539" t="s">
        <v>448</v>
      </c>
      <c r="K7" s="538" t="s">
        <v>33</v>
      </c>
      <c r="L7" s="748"/>
    </row>
    <row r="8" spans="1:14">
      <c r="A8" s="375" t="s">
        <v>22</v>
      </c>
      <c r="B8" s="50">
        <v>36.923133631493585</v>
      </c>
      <c r="C8" s="48">
        <v>59.322013073180322</v>
      </c>
      <c r="D8" s="48">
        <v>1.7029537523959308</v>
      </c>
      <c r="E8" s="48">
        <v>1.0320931832702611</v>
      </c>
      <c r="F8" s="378">
        <v>1.0198063596599007</v>
      </c>
      <c r="G8" s="53">
        <v>30051</v>
      </c>
      <c r="H8" s="53">
        <v>48281</v>
      </c>
      <c r="I8" s="53">
        <v>1386</v>
      </c>
      <c r="J8" s="53">
        <v>840</v>
      </c>
      <c r="K8" s="53">
        <v>830</v>
      </c>
      <c r="L8" s="61">
        <v>81388</v>
      </c>
    </row>
    <row r="9" spans="1:14">
      <c r="A9" s="374" t="s">
        <v>49</v>
      </c>
      <c r="B9" s="50">
        <v>39.293128679848891</v>
      </c>
      <c r="C9" s="48">
        <v>57.494129258414731</v>
      </c>
      <c r="D9" s="48">
        <v>1.5127794983493859</v>
      </c>
      <c r="E9" s="48">
        <v>1.0669434707143588</v>
      </c>
      <c r="F9" s="378">
        <v>0.63301909267263379</v>
      </c>
      <c r="G9" s="53">
        <v>23091</v>
      </c>
      <c r="H9" s="53">
        <v>33787</v>
      </c>
      <c r="I9" s="53">
        <v>889</v>
      </c>
      <c r="J9" s="53">
        <v>627</v>
      </c>
      <c r="K9" s="53">
        <v>372</v>
      </c>
      <c r="L9" s="54">
        <v>58766</v>
      </c>
    </row>
    <row r="10" spans="1:14">
      <c r="A10" s="376" t="s">
        <v>48</v>
      </c>
      <c r="B10" s="51">
        <v>30.766510476527277</v>
      </c>
      <c r="C10" s="49">
        <v>64.070373972239409</v>
      </c>
      <c r="D10" s="49">
        <v>2.1969763946600653</v>
      </c>
      <c r="E10" s="49">
        <v>0.94156131199717097</v>
      </c>
      <c r="F10" s="379">
        <v>2.0245778445760765</v>
      </c>
      <c r="G10" s="55">
        <v>6960</v>
      </c>
      <c r="H10" s="55">
        <v>14494</v>
      </c>
      <c r="I10" s="55">
        <v>497</v>
      </c>
      <c r="J10" s="55">
        <v>213</v>
      </c>
      <c r="K10" s="55">
        <v>458</v>
      </c>
      <c r="L10" s="56">
        <v>22622</v>
      </c>
    </row>
    <row r="11" spans="1:14">
      <c r="A11" s="373"/>
      <c r="B11" s="48"/>
      <c r="C11" s="48"/>
      <c r="D11" s="48"/>
      <c r="E11" s="48"/>
      <c r="F11" s="48"/>
      <c r="G11" s="53"/>
      <c r="H11" s="53"/>
      <c r="I11" s="53"/>
      <c r="J11" s="53"/>
      <c r="K11" s="53"/>
      <c r="L11" s="53"/>
    </row>
    <row r="12" spans="1:14" s="578" customFormat="1">
      <c r="A12" s="749" t="s">
        <v>912</v>
      </c>
      <c r="B12" s="750"/>
      <c r="C12" s="750"/>
      <c r="D12" s="750"/>
      <c r="E12" s="750"/>
      <c r="F12" s="750"/>
      <c r="G12" s="750"/>
      <c r="H12" s="750"/>
      <c r="I12" s="750"/>
      <c r="J12" s="750"/>
      <c r="K12" s="750"/>
      <c r="L12" s="750"/>
      <c r="M12" s="750"/>
      <c r="N12" s="751"/>
    </row>
    <row r="13" spans="1:14">
      <c r="A13" s="580"/>
      <c r="B13" s="581"/>
      <c r="C13" s="728" t="s">
        <v>770</v>
      </c>
      <c r="D13" s="729"/>
      <c r="E13" s="729"/>
      <c r="F13" s="729"/>
      <c r="G13" s="729"/>
      <c r="H13" s="730"/>
      <c r="I13" s="728" t="s">
        <v>771</v>
      </c>
      <c r="J13" s="729"/>
      <c r="K13" s="729"/>
      <c r="L13" s="729"/>
      <c r="M13" s="729"/>
      <c r="N13" s="730"/>
    </row>
    <row r="14" spans="1:14" ht="33.75" customHeight="1">
      <c r="A14" s="582" t="s">
        <v>55</v>
      </c>
      <c r="B14" s="731"/>
      <c r="C14" s="737" t="s">
        <v>909</v>
      </c>
      <c r="D14" s="738"/>
      <c r="E14" s="738"/>
      <c r="F14" s="738"/>
      <c r="G14" s="739"/>
      <c r="H14" s="733" t="s">
        <v>911</v>
      </c>
      <c r="I14" s="737" t="s">
        <v>909</v>
      </c>
      <c r="J14" s="738"/>
      <c r="K14" s="738"/>
      <c r="L14" s="738"/>
      <c r="M14" s="739"/>
      <c r="N14" s="735" t="s">
        <v>911</v>
      </c>
    </row>
    <row r="15" spans="1:14" ht="41.25" customHeight="1">
      <c r="A15" s="584"/>
      <c r="B15" s="732"/>
      <c r="C15" s="546" t="s">
        <v>32</v>
      </c>
      <c r="D15" s="550" t="s">
        <v>47</v>
      </c>
      <c r="E15" s="550" t="s">
        <v>41</v>
      </c>
      <c r="F15" s="550" t="s">
        <v>448</v>
      </c>
      <c r="G15" s="549" t="s">
        <v>316</v>
      </c>
      <c r="H15" s="734"/>
      <c r="I15" s="546" t="s">
        <v>32</v>
      </c>
      <c r="J15" s="550" t="s">
        <v>47</v>
      </c>
      <c r="K15" s="550" t="s">
        <v>41</v>
      </c>
      <c r="L15" s="550" t="s">
        <v>448</v>
      </c>
      <c r="M15" s="549" t="s">
        <v>316</v>
      </c>
      <c r="N15" s="736"/>
    </row>
    <row r="16" spans="1:14" ht="26.25">
      <c r="A16" s="582" t="s">
        <v>9</v>
      </c>
      <c r="B16" s="607" t="s">
        <v>48</v>
      </c>
      <c r="C16" s="608">
        <v>31.60373045624943</v>
      </c>
      <c r="D16" s="174">
        <v>65.827009234707873</v>
      </c>
      <c r="E16" s="174">
        <v>0.54402486970832953</v>
      </c>
      <c r="F16" s="174">
        <v>0.11429093901435496</v>
      </c>
      <c r="G16" s="175">
        <v>1.9109445003200147</v>
      </c>
      <c r="H16" s="255">
        <v>99.999999999999986</v>
      </c>
      <c r="I16" s="273">
        <v>6913</v>
      </c>
      <c r="J16" s="274">
        <v>14399</v>
      </c>
      <c r="K16" s="274">
        <v>119</v>
      </c>
      <c r="L16" s="274">
        <v>25</v>
      </c>
      <c r="M16" s="275">
        <v>418</v>
      </c>
      <c r="N16" s="275">
        <v>21874</v>
      </c>
    </row>
    <row r="17" spans="1:14" ht="25.5">
      <c r="A17" s="584"/>
      <c r="B17" s="547" t="s">
        <v>49</v>
      </c>
      <c r="C17" s="609">
        <v>40.27916425856845</v>
      </c>
      <c r="D17" s="176">
        <v>58.701553442266942</v>
      </c>
      <c r="E17" s="176">
        <v>0.24168549361635056</v>
      </c>
      <c r="F17" s="176">
        <v>0.18389113644722324</v>
      </c>
      <c r="G17" s="177">
        <v>0.59370566910103506</v>
      </c>
      <c r="H17" s="543">
        <v>100</v>
      </c>
      <c r="I17" s="268">
        <v>22999</v>
      </c>
      <c r="J17" s="183">
        <v>33518</v>
      </c>
      <c r="K17" s="183">
        <v>138</v>
      </c>
      <c r="L17" s="183">
        <v>105</v>
      </c>
      <c r="M17" s="269">
        <v>339</v>
      </c>
      <c r="N17" s="545">
        <v>57099</v>
      </c>
    </row>
    <row r="18" spans="1:14">
      <c r="A18" s="589"/>
      <c r="B18" s="548" t="s">
        <v>22</v>
      </c>
      <c r="C18" s="610">
        <v>37.876236181986251</v>
      </c>
      <c r="D18" s="178">
        <v>60.675167462297239</v>
      </c>
      <c r="E18" s="178">
        <v>0.32542767781393639</v>
      </c>
      <c r="F18" s="178">
        <v>0.16461322224051259</v>
      </c>
      <c r="G18" s="179">
        <v>0.95855545566206168</v>
      </c>
      <c r="H18" s="542">
        <v>100</v>
      </c>
      <c r="I18" s="270">
        <v>29912</v>
      </c>
      <c r="J18" s="271">
        <v>47917</v>
      </c>
      <c r="K18" s="271">
        <v>257</v>
      </c>
      <c r="L18" s="271">
        <v>130</v>
      </c>
      <c r="M18" s="272">
        <v>757</v>
      </c>
      <c r="N18" s="272">
        <v>78973</v>
      </c>
    </row>
    <row r="19" spans="1:14" ht="26.25">
      <c r="A19" s="582" t="s">
        <v>11</v>
      </c>
      <c r="B19" s="607" t="s">
        <v>48</v>
      </c>
      <c r="C19" s="608">
        <v>30.118110236220474</v>
      </c>
      <c r="D19" s="174">
        <v>65.354330708661408</v>
      </c>
      <c r="E19" s="174">
        <v>0.98425196850393704</v>
      </c>
      <c r="F19" s="174">
        <v>0</v>
      </c>
      <c r="G19" s="175">
        <v>3.5433070866141732</v>
      </c>
      <c r="H19" s="255">
        <v>100</v>
      </c>
      <c r="I19" s="273">
        <v>153</v>
      </c>
      <c r="J19" s="274">
        <v>332</v>
      </c>
      <c r="K19" s="274">
        <v>5</v>
      </c>
      <c r="L19" s="274">
        <v>0</v>
      </c>
      <c r="M19" s="275">
        <v>18</v>
      </c>
      <c r="N19" s="275">
        <v>508</v>
      </c>
    </row>
    <row r="20" spans="1:14" ht="25.5">
      <c r="A20" s="584"/>
      <c r="B20" s="547" t="s">
        <v>49</v>
      </c>
      <c r="C20" s="609">
        <v>38.488664987405542</v>
      </c>
      <c r="D20" s="176">
        <v>60.45340050377834</v>
      </c>
      <c r="E20" s="176">
        <v>0.30226700251889166</v>
      </c>
      <c r="F20" s="176">
        <v>0.30226700251889166</v>
      </c>
      <c r="G20" s="177">
        <v>0.45340050377833752</v>
      </c>
      <c r="H20" s="251">
        <v>100</v>
      </c>
      <c r="I20" s="268">
        <v>764</v>
      </c>
      <c r="J20" s="183">
        <v>1200</v>
      </c>
      <c r="K20" s="183">
        <v>6</v>
      </c>
      <c r="L20" s="183">
        <v>6</v>
      </c>
      <c r="M20" s="269">
        <v>9</v>
      </c>
      <c r="N20" s="269">
        <v>1985</v>
      </c>
    </row>
    <row r="21" spans="1:14">
      <c r="A21" s="589"/>
      <c r="B21" s="548" t="s">
        <v>22</v>
      </c>
      <c r="C21" s="610">
        <v>36.782992378660254</v>
      </c>
      <c r="D21" s="178">
        <v>61.452065784195753</v>
      </c>
      <c r="E21" s="178">
        <v>0.44123545928600078</v>
      </c>
      <c r="F21" s="178">
        <v>0.24067388688327318</v>
      </c>
      <c r="G21" s="179">
        <v>1.0830324909747291</v>
      </c>
      <c r="H21" s="252">
        <v>100.00000000000001</v>
      </c>
      <c r="I21" s="270">
        <v>917</v>
      </c>
      <c r="J21" s="271">
        <v>1532</v>
      </c>
      <c r="K21" s="271">
        <v>11</v>
      </c>
      <c r="L21" s="271">
        <v>6</v>
      </c>
      <c r="M21" s="272">
        <v>27</v>
      </c>
      <c r="N21" s="272">
        <v>2493</v>
      </c>
    </row>
    <row r="22" spans="1:14" ht="26.25">
      <c r="A22" s="582" t="s">
        <v>57</v>
      </c>
      <c r="B22" s="607" t="s">
        <v>48</v>
      </c>
      <c r="C22" s="608">
        <v>33.726067746686304</v>
      </c>
      <c r="D22" s="174">
        <v>64.948453608247419</v>
      </c>
      <c r="E22" s="174">
        <v>0.14727540500736377</v>
      </c>
      <c r="F22" s="174">
        <v>0</v>
      </c>
      <c r="G22" s="175">
        <v>1.1782032400589102</v>
      </c>
      <c r="H22" s="255">
        <v>99.999999999999986</v>
      </c>
      <c r="I22" s="273">
        <v>229</v>
      </c>
      <c r="J22" s="274">
        <v>441</v>
      </c>
      <c r="K22" s="274">
        <v>1</v>
      </c>
      <c r="L22" s="274">
        <v>0</v>
      </c>
      <c r="M22" s="275">
        <v>8</v>
      </c>
      <c r="N22" s="275">
        <v>679</v>
      </c>
    </row>
    <row r="23" spans="1:14" ht="25.5">
      <c r="A23" s="584"/>
      <c r="B23" s="547" t="s">
        <v>49</v>
      </c>
      <c r="C23" s="541">
        <v>41.345249294449673</v>
      </c>
      <c r="D23" s="544">
        <v>58.231420507996233</v>
      </c>
      <c r="E23" s="544">
        <v>7.0555032925682035E-2</v>
      </c>
      <c r="F23" s="544">
        <v>0.16462841015992474</v>
      </c>
      <c r="G23" s="177">
        <v>0.18814675446848542</v>
      </c>
      <c r="H23" s="251">
        <v>100</v>
      </c>
      <c r="I23" s="268">
        <v>1758</v>
      </c>
      <c r="J23" s="183">
        <v>2476</v>
      </c>
      <c r="K23" s="183">
        <v>3</v>
      </c>
      <c r="L23" s="183">
        <v>7</v>
      </c>
      <c r="M23" s="269">
        <v>8</v>
      </c>
      <c r="N23" s="269">
        <v>4252</v>
      </c>
    </row>
    <row r="24" spans="1:14">
      <c r="A24" s="589"/>
      <c r="B24" s="548" t="s">
        <v>22</v>
      </c>
      <c r="C24" s="610">
        <v>40.296085986615296</v>
      </c>
      <c r="D24" s="178">
        <v>59.156357736767397</v>
      </c>
      <c r="E24" s="178">
        <v>8.1119448387750967E-2</v>
      </c>
      <c r="F24" s="178">
        <v>0.14195903467856419</v>
      </c>
      <c r="G24" s="179">
        <v>0.32447779355100387</v>
      </c>
      <c r="H24" s="252">
        <v>100</v>
      </c>
      <c r="I24" s="270">
        <v>1987</v>
      </c>
      <c r="J24" s="271">
        <v>2917</v>
      </c>
      <c r="K24" s="271">
        <v>4</v>
      </c>
      <c r="L24" s="271">
        <v>7</v>
      </c>
      <c r="M24" s="272">
        <v>16</v>
      </c>
      <c r="N24" s="272">
        <v>4931</v>
      </c>
    </row>
    <row r="25" spans="1:14" ht="26.25">
      <c r="A25" s="582" t="s">
        <v>13</v>
      </c>
      <c r="B25" s="607" t="s">
        <v>48</v>
      </c>
      <c r="C25" s="608">
        <v>23.689035570223687</v>
      </c>
      <c r="D25" s="174">
        <v>73.597359735973598</v>
      </c>
      <c r="E25" s="174">
        <v>0.36670333700036672</v>
      </c>
      <c r="F25" s="174">
        <v>0.36670333700036672</v>
      </c>
      <c r="G25" s="175">
        <v>1.9801980198019802</v>
      </c>
      <c r="H25" s="255">
        <v>100</v>
      </c>
      <c r="I25" s="273">
        <v>646</v>
      </c>
      <c r="J25" s="274">
        <v>2007</v>
      </c>
      <c r="K25" s="274">
        <v>10</v>
      </c>
      <c r="L25" s="274">
        <v>10</v>
      </c>
      <c r="M25" s="275">
        <v>54</v>
      </c>
      <c r="N25" s="275">
        <v>2727</v>
      </c>
    </row>
    <row r="26" spans="1:14" ht="25.5">
      <c r="A26" s="584"/>
      <c r="B26" s="547" t="s">
        <v>49</v>
      </c>
      <c r="C26" s="609">
        <v>41.255891986897822</v>
      </c>
      <c r="D26" s="176">
        <v>57.969161939761925</v>
      </c>
      <c r="E26" s="176">
        <v>7.1902212990333156E-2</v>
      </c>
      <c r="F26" s="176">
        <v>0.3195653910681473</v>
      </c>
      <c r="G26" s="177">
        <v>0.38347846928177681</v>
      </c>
      <c r="H26" s="251">
        <v>100.00000000000001</v>
      </c>
      <c r="I26" s="268">
        <v>5164</v>
      </c>
      <c r="J26" s="183">
        <v>7256</v>
      </c>
      <c r="K26" s="183">
        <v>9</v>
      </c>
      <c r="L26" s="183">
        <v>40</v>
      </c>
      <c r="M26" s="269">
        <v>48</v>
      </c>
      <c r="N26" s="269">
        <v>12517</v>
      </c>
    </row>
    <row r="27" spans="1:14">
      <c r="A27" s="589"/>
      <c r="B27" s="548" t="s">
        <v>22</v>
      </c>
      <c r="C27" s="610">
        <v>38.113356074521121</v>
      </c>
      <c r="D27" s="178">
        <v>60.764891104696929</v>
      </c>
      <c r="E27" s="178">
        <v>0.12463920230910523</v>
      </c>
      <c r="F27" s="178">
        <v>0.32799790081343477</v>
      </c>
      <c r="G27" s="179">
        <v>0.66911571765940703</v>
      </c>
      <c r="H27" s="252">
        <v>100</v>
      </c>
      <c r="I27" s="270">
        <v>5810</v>
      </c>
      <c r="J27" s="271">
        <v>9263</v>
      </c>
      <c r="K27" s="271">
        <v>19</v>
      </c>
      <c r="L27" s="271">
        <v>50</v>
      </c>
      <c r="M27" s="272">
        <v>102</v>
      </c>
      <c r="N27" s="272">
        <v>15244</v>
      </c>
    </row>
    <row r="28" spans="1:14" ht="26.25">
      <c r="A28" s="582" t="s">
        <v>14</v>
      </c>
      <c r="B28" s="607" t="s">
        <v>48</v>
      </c>
      <c r="C28" s="608">
        <v>23.369725582767778</v>
      </c>
      <c r="D28" s="174">
        <v>74.74181174387725</v>
      </c>
      <c r="E28" s="174">
        <v>0.29507229271171437</v>
      </c>
      <c r="F28" s="174">
        <v>8.8521687813514313E-2</v>
      </c>
      <c r="G28" s="175">
        <v>1.5048686928297432</v>
      </c>
      <c r="H28" s="255">
        <v>99.999999999999986</v>
      </c>
      <c r="I28" s="273">
        <v>792</v>
      </c>
      <c r="J28" s="274">
        <v>2533</v>
      </c>
      <c r="K28" s="274">
        <v>10</v>
      </c>
      <c r="L28" s="274">
        <v>3</v>
      </c>
      <c r="M28" s="275">
        <v>51</v>
      </c>
      <c r="N28" s="275">
        <v>3389</v>
      </c>
    </row>
    <row r="29" spans="1:14" ht="25.5">
      <c r="A29" s="584"/>
      <c r="B29" s="547" t="s">
        <v>49</v>
      </c>
      <c r="C29" s="609">
        <v>31.886087768440706</v>
      </c>
      <c r="D29" s="176">
        <v>67.394957983193279</v>
      </c>
      <c r="E29" s="176">
        <v>0.17740429505135388</v>
      </c>
      <c r="F29" s="176">
        <v>9.3370681605975725E-2</v>
      </c>
      <c r="G29" s="177">
        <v>0.44817927170868344</v>
      </c>
      <c r="H29" s="251">
        <v>100</v>
      </c>
      <c r="I29" s="268">
        <v>3415</v>
      </c>
      <c r="J29" s="183">
        <v>7218</v>
      </c>
      <c r="K29" s="183">
        <v>19</v>
      </c>
      <c r="L29" s="183">
        <v>10</v>
      </c>
      <c r="M29" s="269">
        <v>48</v>
      </c>
      <c r="N29" s="269">
        <v>10710</v>
      </c>
    </row>
    <row r="30" spans="1:14">
      <c r="A30" s="589"/>
      <c r="B30" s="548" t="s">
        <v>22</v>
      </c>
      <c r="C30" s="610">
        <f>I30/N30*100</f>
        <v>29.838995673452018</v>
      </c>
      <c r="D30" s="178">
        <f>J30/N30*100</f>
        <v>69.160933399531871</v>
      </c>
      <c r="E30" s="178">
        <f>K30/N30*100</f>
        <v>0.20568834669125471</v>
      </c>
      <c r="F30" s="178">
        <f>L30/N30*100</f>
        <v>9.2205120930562448E-2</v>
      </c>
      <c r="G30" s="179">
        <f>M30/N30*100</f>
        <v>0.70217745939428333</v>
      </c>
      <c r="H30" s="252">
        <f>SUM(C30:G30)</f>
        <v>99.999999999999986</v>
      </c>
      <c r="I30" s="270">
        <v>4207</v>
      </c>
      <c r="J30" s="271">
        <v>9751</v>
      </c>
      <c r="K30" s="271">
        <v>29</v>
      </c>
      <c r="L30" s="271">
        <v>13</v>
      </c>
      <c r="M30" s="272">
        <v>99</v>
      </c>
      <c r="N30" s="272">
        <v>14099</v>
      </c>
    </row>
    <row r="31" spans="1:14" ht="26.25">
      <c r="A31" s="582" t="s">
        <v>910</v>
      </c>
      <c r="B31" s="607" t="s">
        <v>48</v>
      </c>
      <c r="C31" s="608">
        <v>27.326068734283322</v>
      </c>
      <c r="D31" s="174">
        <v>70.829840737636204</v>
      </c>
      <c r="E31" s="174">
        <v>0.25146689019279128</v>
      </c>
      <c r="F31" s="174">
        <v>0</v>
      </c>
      <c r="G31" s="175">
        <v>1.5926236378876781</v>
      </c>
      <c r="H31" s="255">
        <v>100</v>
      </c>
      <c r="I31" s="273">
        <v>326</v>
      </c>
      <c r="J31" s="274">
        <v>845</v>
      </c>
      <c r="K31" s="274">
        <v>3</v>
      </c>
      <c r="L31" s="274">
        <v>0</v>
      </c>
      <c r="M31" s="275">
        <v>19</v>
      </c>
      <c r="N31" s="275">
        <v>1193</v>
      </c>
    </row>
    <row r="32" spans="1:14" ht="25.5">
      <c r="A32" s="584"/>
      <c r="B32" s="547" t="s">
        <v>49</v>
      </c>
      <c r="C32" s="609">
        <v>33.359893758300139</v>
      </c>
      <c r="D32" s="176">
        <v>65.312084993359903</v>
      </c>
      <c r="E32" s="176">
        <v>2.6560424966799469E-2</v>
      </c>
      <c r="F32" s="176">
        <v>7.9681274900398405E-2</v>
      </c>
      <c r="G32" s="177">
        <v>1.2217795484727756</v>
      </c>
      <c r="H32" s="251">
        <v>100.00000000000003</v>
      </c>
      <c r="I32" s="268">
        <v>1256</v>
      </c>
      <c r="J32" s="183">
        <v>2459</v>
      </c>
      <c r="K32" s="183">
        <v>1</v>
      </c>
      <c r="L32" s="183">
        <v>3</v>
      </c>
      <c r="M32" s="269">
        <v>46</v>
      </c>
      <c r="N32" s="269">
        <v>3765</v>
      </c>
    </row>
    <row r="33" spans="1:14">
      <c r="A33" s="589"/>
      <c r="B33" s="548" t="s">
        <v>22</v>
      </c>
      <c r="C33" s="610">
        <v>31.90802743041549</v>
      </c>
      <c r="D33" s="178">
        <v>66.639774102460663</v>
      </c>
      <c r="E33" s="178">
        <v>8.0677692617991126E-2</v>
      </c>
      <c r="F33" s="178">
        <v>6.0508269463493337E-2</v>
      </c>
      <c r="G33" s="179">
        <v>1.3110125050423558</v>
      </c>
      <c r="H33" s="252">
        <v>100</v>
      </c>
      <c r="I33" s="270">
        <v>1582</v>
      </c>
      <c r="J33" s="271">
        <v>3304</v>
      </c>
      <c r="K33" s="271">
        <v>4</v>
      </c>
      <c r="L33" s="271">
        <v>3</v>
      </c>
      <c r="M33" s="272">
        <v>65</v>
      </c>
      <c r="N33" s="272">
        <v>4958</v>
      </c>
    </row>
    <row r="34" spans="1:14" ht="26.25">
      <c r="A34" s="582" t="s">
        <v>17</v>
      </c>
      <c r="B34" s="607" t="s">
        <v>48</v>
      </c>
      <c r="C34" s="608">
        <v>20.737704918032787</v>
      </c>
      <c r="D34" s="174">
        <v>76.557377049180332</v>
      </c>
      <c r="E34" s="174">
        <v>0.65573770491803274</v>
      </c>
      <c r="F34" s="174">
        <v>8.1967213114754092E-2</v>
      </c>
      <c r="G34" s="175">
        <v>1.9672131147540985</v>
      </c>
      <c r="H34" s="255">
        <v>100.00000000000001</v>
      </c>
      <c r="I34" s="273">
        <v>253</v>
      </c>
      <c r="J34" s="274">
        <v>934</v>
      </c>
      <c r="K34" s="274">
        <v>8</v>
      </c>
      <c r="L34" s="274">
        <v>1</v>
      </c>
      <c r="M34" s="275">
        <v>24</v>
      </c>
      <c r="N34" s="275">
        <v>1220</v>
      </c>
    </row>
    <row r="35" spans="1:14" ht="25.5">
      <c r="A35" s="584"/>
      <c r="B35" s="547" t="s">
        <v>49</v>
      </c>
      <c r="C35" s="609">
        <v>29.329144335612639</v>
      </c>
      <c r="D35" s="176">
        <v>69.913139900203291</v>
      </c>
      <c r="E35" s="176">
        <v>0.12936610608020699</v>
      </c>
      <c r="F35" s="176">
        <v>0.14784697837737942</v>
      </c>
      <c r="G35" s="177">
        <v>0.48050267972648308</v>
      </c>
      <c r="H35" s="251">
        <v>100</v>
      </c>
      <c r="I35" s="268">
        <v>1587</v>
      </c>
      <c r="J35" s="183">
        <v>3783</v>
      </c>
      <c r="K35" s="183">
        <v>7</v>
      </c>
      <c r="L35" s="183">
        <v>8</v>
      </c>
      <c r="M35" s="269">
        <v>26</v>
      </c>
      <c r="N35" s="269">
        <v>5411</v>
      </c>
    </row>
    <row r="36" spans="1:14">
      <c r="A36" s="589"/>
      <c r="B36" s="548" t="s">
        <v>22</v>
      </c>
      <c r="C36" s="610">
        <v>27.748454230131202</v>
      </c>
      <c r="D36" s="178">
        <v>71.135575328004833</v>
      </c>
      <c r="E36" s="178">
        <v>0.22621022470215654</v>
      </c>
      <c r="F36" s="178">
        <v>0.13572613482129392</v>
      </c>
      <c r="G36" s="179">
        <v>0.75403408234052172</v>
      </c>
      <c r="H36" s="252">
        <v>100.00000000000001</v>
      </c>
      <c r="I36" s="270">
        <v>1840</v>
      </c>
      <c r="J36" s="271">
        <v>4717</v>
      </c>
      <c r="K36" s="271">
        <v>15</v>
      </c>
      <c r="L36" s="271">
        <v>9</v>
      </c>
      <c r="M36" s="272">
        <v>50</v>
      </c>
      <c r="N36" s="272">
        <v>6631</v>
      </c>
    </row>
    <row r="37" spans="1:14" ht="26.25">
      <c r="A37" s="582" t="s">
        <v>18</v>
      </c>
      <c r="B37" s="607" t="s">
        <v>48</v>
      </c>
      <c r="C37" s="608">
        <v>13.322632423756019</v>
      </c>
      <c r="D37" s="174">
        <v>83.86837881219904</v>
      </c>
      <c r="E37" s="174">
        <v>1.2038523274478332</v>
      </c>
      <c r="F37" s="174">
        <v>0</v>
      </c>
      <c r="G37" s="175">
        <v>1.6051364365971106</v>
      </c>
      <c r="H37" s="255">
        <v>100</v>
      </c>
      <c r="I37" s="273">
        <v>166</v>
      </c>
      <c r="J37" s="274">
        <v>1045</v>
      </c>
      <c r="K37" s="274">
        <v>15</v>
      </c>
      <c r="L37" s="274">
        <v>0</v>
      </c>
      <c r="M37" s="275">
        <v>20</v>
      </c>
      <c r="N37" s="275">
        <v>1246</v>
      </c>
    </row>
    <row r="38" spans="1:14" ht="25.5">
      <c r="A38" s="584"/>
      <c r="B38" s="547" t="s">
        <v>49</v>
      </c>
      <c r="C38" s="609">
        <v>27.571728481455565</v>
      </c>
      <c r="D38" s="176">
        <v>70.223932820153962</v>
      </c>
      <c r="E38" s="176">
        <v>0.90972708187543749</v>
      </c>
      <c r="F38" s="176">
        <v>3.498950314905528E-2</v>
      </c>
      <c r="G38" s="177">
        <v>1.2596221133659902</v>
      </c>
      <c r="H38" s="251">
        <v>100</v>
      </c>
      <c r="I38" s="268">
        <v>788</v>
      </c>
      <c r="J38" s="183">
        <v>2007</v>
      </c>
      <c r="K38" s="183">
        <v>26</v>
      </c>
      <c r="L38" s="183">
        <v>1</v>
      </c>
      <c r="M38" s="269">
        <v>36</v>
      </c>
      <c r="N38" s="269">
        <v>2858</v>
      </c>
    </row>
    <row r="39" spans="1:14">
      <c r="A39" s="589"/>
      <c r="B39" s="548" t="s">
        <v>22</v>
      </c>
      <c r="C39" s="610">
        <v>23.245614035087719</v>
      </c>
      <c r="D39" s="178">
        <v>74.366471734892798</v>
      </c>
      <c r="E39" s="178">
        <v>0.99902534113060426</v>
      </c>
      <c r="F39" s="178">
        <v>2.4366471734892786E-2</v>
      </c>
      <c r="G39" s="179">
        <v>1.364522417153996</v>
      </c>
      <c r="H39" s="252">
        <v>100.00000000000001</v>
      </c>
      <c r="I39" s="270">
        <v>954</v>
      </c>
      <c r="J39" s="271">
        <v>3052</v>
      </c>
      <c r="K39" s="271">
        <v>41</v>
      </c>
      <c r="L39" s="271">
        <v>1</v>
      </c>
      <c r="M39" s="272">
        <v>56</v>
      </c>
      <c r="N39" s="272">
        <v>4104</v>
      </c>
    </row>
    <row r="40" spans="1:14" ht="26.25">
      <c r="A40" s="582" t="s">
        <v>698</v>
      </c>
      <c r="B40" s="607" t="s">
        <v>48</v>
      </c>
      <c r="C40" s="608">
        <f>I40/N40*100</f>
        <v>40.991790548036391</v>
      </c>
      <c r="D40" s="174">
        <f>J40/N40*100</f>
        <v>56.046150432660305</v>
      </c>
      <c r="E40" s="174">
        <f>K40/N40*100</f>
        <v>0.71000665631240301</v>
      </c>
      <c r="F40" s="174">
        <f>L40/N40*100</f>
        <v>0.19968937208786333</v>
      </c>
      <c r="G40" s="175">
        <f>M40/N40*100</f>
        <v>2.0523629909030396</v>
      </c>
      <c r="H40" s="255">
        <f>SUM(C40:G40)</f>
        <v>100</v>
      </c>
      <c r="I40" s="273">
        <v>3695</v>
      </c>
      <c r="J40" s="274">
        <v>5052</v>
      </c>
      <c r="K40" s="274">
        <v>64</v>
      </c>
      <c r="L40" s="274">
        <v>18</v>
      </c>
      <c r="M40" s="275">
        <v>185</v>
      </c>
      <c r="N40" s="275">
        <v>9014</v>
      </c>
    </row>
    <row r="41" spans="1:14" ht="25.5">
      <c r="A41" s="584"/>
      <c r="B41" s="547" t="s">
        <v>49</v>
      </c>
      <c r="C41" s="609">
        <f>I41/N41*100</f>
        <v>72.710007304601902</v>
      </c>
      <c r="D41" s="176">
        <f>J41/N41*100</f>
        <v>25.72680788897005</v>
      </c>
      <c r="E41" s="176">
        <f>K41/N41*100</f>
        <v>0.65741417092768439</v>
      </c>
      <c r="F41" s="176">
        <f>L41/N41*100</f>
        <v>0.30679327976625276</v>
      </c>
      <c r="G41" s="177">
        <f>M41/N41*100</f>
        <v>0.59897735573411248</v>
      </c>
      <c r="H41" s="251">
        <f>SUM(C41:G41)</f>
        <v>100</v>
      </c>
      <c r="I41" s="268">
        <v>4977</v>
      </c>
      <c r="J41" s="183">
        <v>1761</v>
      </c>
      <c r="K41" s="183">
        <v>45</v>
      </c>
      <c r="L41" s="183">
        <v>21</v>
      </c>
      <c r="M41" s="269">
        <v>41</v>
      </c>
      <c r="N41" s="269">
        <v>6845</v>
      </c>
    </row>
    <row r="42" spans="1:14">
      <c r="A42" s="589"/>
      <c r="B42" s="548" t="s">
        <v>22</v>
      </c>
      <c r="C42" s="610">
        <f>I42/N42*100</f>
        <v>54.681884103663535</v>
      </c>
      <c r="D42" s="178">
        <f>J42/N42*100</f>
        <v>42.959833533009643</v>
      </c>
      <c r="E42" s="178">
        <f>K42/N42*100</f>
        <v>0.68730689198562334</v>
      </c>
      <c r="F42" s="178">
        <f>L42/N42*100</f>
        <v>0.24591714483889276</v>
      </c>
      <c r="G42" s="179">
        <f>M42/N42*100</f>
        <v>1.4250583265023016</v>
      </c>
      <c r="H42" s="252">
        <f>SUM(C42:G42)</f>
        <v>100</v>
      </c>
      <c r="I42" s="270">
        <v>8672</v>
      </c>
      <c r="J42" s="271">
        <v>6813</v>
      </c>
      <c r="K42" s="271">
        <v>109</v>
      </c>
      <c r="L42" s="271">
        <v>39</v>
      </c>
      <c r="M42" s="272">
        <v>226</v>
      </c>
      <c r="N42" s="272">
        <v>15859</v>
      </c>
    </row>
    <row r="43" spans="1:14" s="578" customFormat="1">
      <c r="A43" s="585"/>
      <c r="B43" s="547"/>
      <c r="C43" s="585"/>
      <c r="D43" s="600"/>
      <c r="E43" s="600"/>
      <c r="F43" s="600"/>
      <c r="G43" s="600"/>
      <c r="H43" s="600"/>
      <c r="I43" s="183"/>
      <c r="J43" s="183"/>
      <c r="K43" s="183"/>
      <c r="L43" s="183"/>
      <c r="M43" s="183"/>
      <c r="N43" s="183"/>
    </row>
    <row r="44" spans="1:14" ht="15" customHeight="1">
      <c r="A44" s="745" t="s">
        <v>772</v>
      </c>
      <c r="B44" s="745"/>
      <c r="C44" s="745"/>
      <c r="D44" s="745"/>
      <c r="E44" s="745"/>
      <c r="F44" s="745"/>
      <c r="G44" s="745"/>
      <c r="H44" s="745"/>
      <c r="I44" s="745"/>
      <c r="J44" s="745"/>
      <c r="K44" s="745"/>
      <c r="L44" s="745"/>
      <c r="M44" s="373"/>
      <c r="N44" s="380"/>
    </row>
    <row r="45" spans="1:14">
      <c r="A45" s="745"/>
      <c r="B45" s="745"/>
      <c r="C45" s="745"/>
      <c r="D45" s="745"/>
      <c r="E45" s="745"/>
      <c r="F45" s="745"/>
      <c r="G45" s="745"/>
      <c r="H45" s="745"/>
      <c r="I45" s="745"/>
      <c r="J45" s="745"/>
      <c r="K45" s="745"/>
      <c r="L45" s="745"/>
      <c r="M45" s="373"/>
      <c r="N45" s="380"/>
    </row>
    <row r="47" spans="1:14">
      <c r="A47" s="3" t="s">
        <v>313</v>
      </c>
    </row>
    <row r="48" spans="1:14">
      <c r="A48" s="62" t="s">
        <v>29</v>
      </c>
    </row>
    <row r="50" spans="1:19">
      <c r="A50" s="740" t="s">
        <v>51</v>
      </c>
      <c r="B50" s="741"/>
      <c r="C50" s="741"/>
      <c r="D50" s="741"/>
      <c r="E50" s="741"/>
      <c r="F50" s="741"/>
      <c r="G50" s="741"/>
      <c r="H50" s="741"/>
      <c r="I50" s="741"/>
      <c r="J50" s="741"/>
      <c r="K50" s="741"/>
      <c r="L50" s="741"/>
      <c r="M50" s="741"/>
      <c r="N50" s="742"/>
    </row>
    <row r="51" spans="1:19">
      <c r="A51" s="676"/>
      <c r="B51" s="728" t="s">
        <v>770</v>
      </c>
      <c r="C51" s="729"/>
      <c r="D51" s="729"/>
      <c r="E51" s="729"/>
      <c r="F51" s="729"/>
      <c r="G51" s="730"/>
      <c r="H51" s="728" t="s">
        <v>771</v>
      </c>
      <c r="I51" s="729"/>
      <c r="J51" s="729"/>
      <c r="K51" s="729"/>
      <c r="L51" s="729"/>
      <c r="M51" s="730"/>
      <c r="N51" s="746" t="s">
        <v>774</v>
      </c>
    </row>
    <row r="52" spans="1:19" ht="15" customHeight="1">
      <c r="A52" s="677"/>
      <c r="B52" s="685" t="s">
        <v>53</v>
      </c>
      <c r="C52" s="686"/>
      <c r="D52" s="686"/>
      <c r="E52" s="686"/>
      <c r="F52" s="686"/>
      <c r="G52" s="687"/>
      <c r="H52" s="685" t="s">
        <v>53</v>
      </c>
      <c r="I52" s="686"/>
      <c r="J52" s="686"/>
      <c r="K52" s="686"/>
      <c r="L52" s="686"/>
      <c r="M52" s="687"/>
      <c r="N52" s="747"/>
      <c r="O52" s="6"/>
    </row>
    <row r="53" spans="1:19" ht="39" customHeight="1">
      <c r="A53" s="744"/>
      <c r="B53" s="540" t="s">
        <v>42</v>
      </c>
      <c r="C53" s="539" t="s">
        <v>36</v>
      </c>
      <c r="D53" s="539" t="s">
        <v>35</v>
      </c>
      <c r="E53" s="539" t="s">
        <v>25</v>
      </c>
      <c r="F53" s="539" t="s">
        <v>38</v>
      </c>
      <c r="G53" s="539" t="s">
        <v>317</v>
      </c>
      <c r="H53" s="540" t="s">
        <v>42</v>
      </c>
      <c r="I53" s="539" t="s">
        <v>36</v>
      </c>
      <c r="J53" s="539" t="s">
        <v>35</v>
      </c>
      <c r="K53" s="539" t="s">
        <v>25</v>
      </c>
      <c r="L53" s="539" t="s">
        <v>38</v>
      </c>
      <c r="M53" s="538" t="s">
        <v>317</v>
      </c>
      <c r="N53" s="748"/>
      <c r="Q53" s="47"/>
    </row>
    <row r="54" spans="1:19">
      <c r="A54" s="360" t="s">
        <v>320</v>
      </c>
      <c r="B54" s="32">
        <v>26.503224236525124</v>
      </c>
      <c r="C54" s="33">
        <v>32.663341039055851</v>
      </c>
      <c r="D54" s="33">
        <v>12.292249665409418</v>
      </c>
      <c r="E54" s="33">
        <v>16.891349312568437</v>
      </c>
      <c r="F54" s="33">
        <v>6.5774425112544108</v>
      </c>
      <c r="G54" s="34">
        <v>5.0723932351867624</v>
      </c>
      <c r="H54" s="36">
        <v>21783</v>
      </c>
      <c r="I54" s="36">
        <v>26846</v>
      </c>
      <c r="J54" s="36">
        <v>10103</v>
      </c>
      <c r="K54" s="36">
        <v>13883</v>
      </c>
      <c r="L54" s="36">
        <v>5406</v>
      </c>
      <c r="M54" s="36">
        <v>4169</v>
      </c>
      <c r="N54" s="161">
        <v>82190</v>
      </c>
      <c r="S54" s="52"/>
    </row>
    <row r="55" spans="1:19">
      <c r="A55" s="105" t="s">
        <v>49</v>
      </c>
      <c r="B55" s="21">
        <v>28.274223271151921</v>
      </c>
      <c r="C55" s="11">
        <v>35.07646050887459</v>
      </c>
      <c r="D55" s="11">
        <v>12.382399534447641</v>
      </c>
      <c r="E55" s="11">
        <v>15.574989492741908</v>
      </c>
      <c r="F55" s="11">
        <v>6.0360156477320484</v>
      </c>
      <c r="G55" s="18">
        <v>2.65591154505189</v>
      </c>
      <c r="H55" s="36">
        <v>17491</v>
      </c>
      <c r="I55" s="36">
        <v>21699</v>
      </c>
      <c r="J55" s="36">
        <v>7660</v>
      </c>
      <c r="K55" s="36">
        <v>9635</v>
      </c>
      <c r="L55" s="36">
        <v>3734</v>
      </c>
      <c r="M55" s="36">
        <v>1643</v>
      </c>
      <c r="N55" s="162">
        <v>61862</v>
      </c>
      <c r="S55" s="52"/>
    </row>
    <row r="56" spans="1:19">
      <c r="A56" s="106" t="s">
        <v>48</v>
      </c>
      <c r="B56" s="22">
        <v>21.113734750098388</v>
      </c>
      <c r="C56" s="15">
        <v>25.319756001574184</v>
      </c>
      <c r="D56" s="15">
        <v>12.017906336088155</v>
      </c>
      <c r="E56" s="15">
        <v>20.897284533648168</v>
      </c>
      <c r="F56" s="15">
        <v>8.2251082251082259</v>
      </c>
      <c r="G56" s="20">
        <v>12.426210153482881</v>
      </c>
      <c r="H56" s="38">
        <v>4292</v>
      </c>
      <c r="I56" s="38">
        <v>5147</v>
      </c>
      <c r="J56" s="38">
        <v>2443</v>
      </c>
      <c r="K56" s="38">
        <v>4248</v>
      </c>
      <c r="L56" s="38">
        <v>1672</v>
      </c>
      <c r="M56" s="38">
        <v>2526</v>
      </c>
      <c r="N56" s="163">
        <v>20328</v>
      </c>
      <c r="S56" s="52"/>
    </row>
    <row r="57" spans="1:19">
      <c r="A57" s="360" t="s">
        <v>184</v>
      </c>
      <c r="B57" s="21">
        <v>64.271961946468352</v>
      </c>
      <c r="C57" s="11">
        <v>31.413039374834838</v>
      </c>
      <c r="D57" s="11">
        <v>1.679942617690362</v>
      </c>
      <c r="E57" s="11">
        <v>0.64555098342708295</v>
      </c>
      <c r="F57" s="11">
        <v>0.90603646796783566</v>
      </c>
      <c r="G57" s="18">
        <v>1.0834686096115369</v>
      </c>
      <c r="H57" s="40">
        <v>17025</v>
      </c>
      <c r="I57" s="40">
        <v>8321</v>
      </c>
      <c r="J57" s="40">
        <v>445</v>
      </c>
      <c r="K57" s="40">
        <v>171</v>
      </c>
      <c r="L57" s="40">
        <v>240</v>
      </c>
      <c r="M57" s="40">
        <v>287</v>
      </c>
      <c r="N57" s="161">
        <v>26489</v>
      </c>
      <c r="S57" s="52"/>
    </row>
    <row r="58" spans="1:19">
      <c r="A58" s="105" t="s">
        <v>49</v>
      </c>
      <c r="B58" s="21">
        <v>63.75981524249422</v>
      </c>
      <c r="C58" s="11">
        <v>32.448036951501152</v>
      </c>
      <c r="D58" s="11">
        <v>1.676674364896074</v>
      </c>
      <c r="E58" s="11">
        <v>0.605080831408776</v>
      </c>
      <c r="F58" s="11">
        <v>0.87759815242494221</v>
      </c>
      <c r="G58" s="18">
        <v>0.63279445727482675</v>
      </c>
      <c r="H58" s="36">
        <v>13804</v>
      </c>
      <c r="I58" s="36">
        <v>7025</v>
      </c>
      <c r="J58" s="36">
        <v>363</v>
      </c>
      <c r="K58" s="36">
        <v>131</v>
      </c>
      <c r="L58" s="36">
        <v>190</v>
      </c>
      <c r="M58" s="36">
        <v>137</v>
      </c>
      <c r="N58" s="162">
        <v>21650</v>
      </c>
      <c r="S58" s="52"/>
    </row>
    <row r="59" spans="1:19">
      <c r="A59" s="106" t="s">
        <v>48</v>
      </c>
      <c r="B59" s="22">
        <v>66.563339532961351</v>
      </c>
      <c r="C59" s="15">
        <v>26.782393056416616</v>
      </c>
      <c r="D59" s="15">
        <v>1.6945649927671007</v>
      </c>
      <c r="E59" s="15">
        <v>0.82661706964248816</v>
      </c>
      <c r="F59" s="15">
        <v>1.0332713370531101</v>
      </c>
      <c r="G59" s="20">
        <v>3.0998140111593306</v>
      </c>
      <c r="H59" s="38">
        <v>3221</v>
      </c>
      <c r="I59" s="38">
        <v>1296</v>
      </c>
      <c r="J59" s="38">
        <v>82</v>
      </c>
      <c r="K59" s="38">
        <v>40</v>
      </c>
      <c r="L59" s="38">
        <v>50</v>
      </c>
      <c r="M59" s="38">
        <v>150</v>
      </c>
      <c r="N59" s="163">
        <v>4839</v>
      </c>
      <c r="S59" s="52"/>
    </row>
    <row r="60" spans="1:19">
      <c r="A60" s="360" t="s">
        <v>318</v>
      </c>
      <c r="B60" s="32">
        <v>8.7755217040139755</v>
      </c>
      <c r="C60" s="33">
        <v>34.668194368789798</v>
      </c>
      <c r="D60" s="33">
        <v>17.939856120513159</v>
      </c>
      <c r="E60" s="33">
        <v>25.43811867240181</v>
      </c>
      <c r="F60" s="33">
        <v>6.7243937714833111</v>
      </c>
      <c r="G60" s="34">
        <v>6.4539153627979493</v>
      </c>
      <c r="H60" s="36">
        <v>4672</v>
      </c>
      <c r="I60" s="36">
        <v>18457</v>
      </c>
      <c r="J60" s="36">
        <v>9551</v>
      </c>
      <c r="K60" s="36">
        <v>13543</v>
      </c>
      <c r="L60" s="36">
        <v>3580</v>
      </c>
      <c r="M60" s="36">
        <v>3436</v>
      </c>
      <c r="N60" s="162">
        <v>53239</v>
      </c>
      <c r="S60" s="52"/>
    </row>
    <row r="61" spans="1:19">
      <c r="A61" s="105" t="s">
        <v>49</v>
      </c>
      <c r="B61" s="21">
        <v>9.3912186007888732</v>
      </c>
      <c r="C61" s="11">
        <v>37.915196180195146</v>
      </c>
      <c r="D61" s="11">
        <v>18.704587917791159</v>
      </c>
      <c r="E61" s="11">
        <v>24.377205729707288</v>
      </c>
      <c r="F61" s="11">
        <v>6.4121860078887272</v>
      </c>
      <c r="G61" s="18">
        <v>3.1996055636288148</v>
      </c>
      <c r="H61" s="36">
        <v>3619</v>
      </c>
      <c r="I61" s="36">
        <v>14611</v>
      </c>
      <c r="J61" s="36">
        <v>7208</v>
      </c>
      <c r="K61" s="36">
        <v>9394</v>
      </c>
      <c r="L61" s="36">
        <v>2471</v>
      </c>
      <c r="M61" s="36">
        <v>1233</v>
      </c>
      <c r="N61" s="162">
        <v>38536</v>
      </c>
      <c r="S61" s="52"/>
    </row>
    <row r="62" spans="1:19">
      <c r="A62" s="106" t="s">
        <v>48</v>
      </c>
      <c r="B62" s="22">
        <v>7.1618037135278518</v>
      </c>
      <c r="C62" s="15">
        <v>26.157926953682921</v>
      </c>
      <c r="D62" s="15">
        <v>15.935523362579065</v>
      </c>
      <c r="E62" s="15">
        <v>28.218730871250763</v>
      </c>
      <c r="F62" s="15">
        <v>7.5426783649595315</v>
      </c>
      <c r="G62" s="20">
        <v>14.983336733999863</v>
      </c>
      <c r="H62" s="38">
        <v>1053</v>
      </c>
      <c r="I62" s="38">
        <v>3846</v>
      </c>
      <c r="J62" s="38">
        <v>2343</v>
      </c>
      <c r="K62" s="38">
        <v>4149</v>
      </c>
      <c r="L62" s="38">
        <v>1109</v>
      </c>
      <c r="M62" s="38">
        <v>2203</v>
      </c>
      <c r="N62" s="163">
        <v>14703</v>
      </c>
      <c r="S62" s="52"/>
    </row>
    <row r="64" spans="1:19" ht="15" customHeight="1">
      <c r="A64" s="720" t="s">
        <v>773</v>
      </c>
      <c r="B64" s="720"/>
      <c r="C64" s="720"/>
      <c r="D64" s="720"/>
      <c r="E64" s="720"/>
      <c r="F64" s="720"/>
      <c r="G64" s="720"/>
      <c r="H64" s="720"/>
      <c r="I64" s="720"/>
      <c r="J64" s="720"/>
      <c r="K64" s="720"/>
      <c r="L64" s="720"/>
    </row>
    <row r="65" spans="1:14">
      <c r="A65" s="720"/>
      <c r="B65" s="720"/>
      <c r="C65" s="720"/>
      <c r="D65" s="720"/>
      <c r="E65" s="720"/>
      <c r="F65" s="720"/>
      <c r="G65" s="720"/>
      <c r="H65" s="720"/>
      <c r="I65" s="720"/>
      <c r="J65" s="720"/>
      <c r="K65" s="720"/>
      <c r="L65" s="720"/>
    </row>
    <row r="66" spans="1:14">
      <c r="A66" s="381"/>
      <c r="B66" s="381"/>
      <c r="C66" s="381"/>
      <c r="D66" s="381"/>
      <c r="E66" s="381"/>
      <c r="F66" s="381"/>
      <c r="G66" s="381"/>
      <c r="H66" s="381"/>
      <c r="I66" s="381"/>
      <c r="J66" s="381"/>
      <c r="K66" s="381"/>
      <c r="L66" s="381"/>
    </row>
    <row r="67" spans="1:14">
      <c r="A67" s="164"/>
      <c r="B67" s="164"/>
      <c r="C67" s="164"/>
      <c r="D67" s="164"/>
      <c r="E67" s="164"/>
      <c r="F67" s="164"/>
      <c r="G67" s="164"/>
      <c r="H67" s="164"/>
      <c r="I67" s="164"/>
      <c r="J67" s="164"/>
      <c r="K67" s="164"/>
      <c r="L67" s="164"/>
    </row>
    <row r="68" spans="1:14">
      <c r="A68" s="579"/>
      <c r="B68" s="579"/>
      <c r="C68" s="579"/>
      <c r="D68" s="579"/>
      <c r="E68" s="579"/>
      <c r="F68" s="579"/>
      <c r="G68" s="579"/>
      <c r="H68" s="579"/>
      <c r="I68" s="579"/>
      <c r="J68" s="579"/>
      <c r="K68" s="579"/>
      <c r="L68" s="579"/>
      <c r="M68" s="579"/>
      <c r="N68" s="579"/>
    </row>
  </sheetData>
  <sortState ref="A20:S28">
    <sortCondition descending="1" ref="S20:S28"/>
  </sortState>
  <mergeCells count="24">
    <mergeCell ref="A4:L4"/>
    <mergeCell ref="A50:N50"/>
    <mergeCell ref="A6:A7"/>
    <mergeCell ref="A51:A53"/>
    <mergeCell ref="B6:F6"/>
    <mergeCell ref="G6:K6"/>
    <mergeCell ref="A44:L45"/>
    <mergeCell ref="B52:G52"/>
    <mergeCell ref="H52:M52"/>
    <mergeCell ref="H51:M51"/>
    <mergeCell ref="N51:N53"/>
    <mergeCell ref="G5:K5"/>
    <mergeCell ref="L5:L7"/>
    <mergeCell ref="B5:F5"/>
    <mergeCell ref="B51:G51"/>
    <mergeCell ref="A12:N12"/>
    <mergeCell ref="A64:L65"/>
    <mergeCell ref="C13:H13"/>
    <mergeCell ref="I13:N13"/>
    <mergeCell ref="B14:B15"/>
    <mergeCell ref="H14:H15"/>
    <mergeCell ref="N14:N15"/>
    <mergeCell ref="C14:G14"/>
    <mergeCell ref="I14:M14"/>
  </mergeCells>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heetViews>
  <sheetFormatPr baseColWidth="10" defaultRowHeight="15"/>
  <cols>
    <col min="1" max="1" width="44.85546875" customWidth="1"/>
    <col min="2" max="15" width="13.7109375" customWidth="1"/>
  </cols>
  <sheetData>
    <row r="1" spans="1:15">
      <c r="A1" s="3" t="s">
        <v>775</v>
      </c>
    </row>
    <row r="2" spans="1:15">
      <c r="A2" s="62" t="s">
        <v>425</v>
      </c>
    </row>
    <row r="3" spans="1:15">
      <c r="A3" s="62"/>
    </row>
    <row r="5" spans="1:15">
      <c r="A5" s="676"/>
      <c r="B5" s="679" t="s">
        <v>778</v>
      </c>
      <c r="C5" s="680"/>
      <c r="D5" s="680"/>
      <c r="E5" s="681"/>
      <c r="F5" s="679" t="s">
        <v>23</v>
      </c>
      <c r="G5" s="680"/>
      <c r="H5" s="680"/>
      <c r="I5" s="680"/>
      <c r="J5" s="680"/>
      <c r="K5" s="679" t="s">
        <v>508</v>
      </c>
      <c r="L5" s="680"/>
      <c r="M5" s="680"/>
      <c r="N5" s="681"/>
      <c r="O5" s="383"/>
    </row>
    <row r="6" spans="1:15">
      <c r="A6" s="691"/>
      <c r="B6" s="694" t="s">
        <v>779</v>
      </c>
      <c r="C6" s="695"/>
      <c r="D6" s="695"/>
      <c r="E6" s="755"/>
      <c r="F6" s="696" t="s">
        <v>779</v>
      </c>
      <c r="G6" s="697"/>
      <c r="H6" s="697"/>
      <c r="I6" s="752"/>
      <c r="J6" s="753" t="s">
        <v>22</v>
      </c>
      <c r="K6" s="696" t="s">
        <v>779</v>
      </c>
      <c r="L6" s="697"/>
      <c r="M6" s="697"/>
      <c r="N6" s="752"/>
    </row>
    <row r="7" spans="1:15" ht="51.75">
      <c r="A7" s="367"/>
      <c r="B7" s="262" t="s">
        <v>647</v>
      </c>
      <c r="C7" s="263" t="s">
        <v>552</v>
      </c>
      <c r="D7" s="263" t="s">
        <v>539</v>
      </c>
      <c r="E7" s="264" t="s">
        <v>777</v>
      </c>
      <c r="F7" s="262" t="s">
        <v>647</v>
      </c>
      <c r="G7" s="263" t="s">
        <v>552</v>
      </c>
      <c r="H7" s="263" t="s">
        <v>539</v>
      </c>
      <c r="I7" s="264" t="s">
        <v>777</v>
      </c>
      <c r="J7" s="754"/>
      <c r="K7" s="262" t="s">
        <v>647</v>
      </c>
      <c r="L7" s="263" t="s">
        <v>552</v>
      </c>
      <c r="M7" s="263" t="s">
        <v>539</v>
      </c>
      <c r="N7" s="264" t="s">
        <v>777</v>
      </c>
    </row>
    <row r="8" spans="1:15">
      <c r="A8" s="387" t="s">
        <v>776</v>
      </c>
      <c r="B8" s="7"/>
      <c r="C8" s="63"/>
      <c r="D8" s="63"/>
      <c r="E8" s="75"/>
      <c r="F8" s="7"/>
      <c r="G8" s="63"/>
      <c r="H8" s="63"/>
      <c r="I8" s="75"/>
      <c r="J8" s="386"/>
      <c r="K8" s="7"/>
      <c r="L8" s="63"/>
      <c r="M8" s="63"/>
      <c r="N8" s="75"/>
    </row>
    <row r="9" spans="1:15">
      <c r="A9" s="615" t="s">
        <v>435</v>
      </c>
      <c r="B9" s="238">
        <v>2.86771919499119</v>
      </c>
      <c r="C9" s="176">
        <v>25.772901744223201</v>
      </c>
      <c r="D9" s="176">
        <v>25.159755709052298</v>
      </c>
      <c r="E9" s="177">
        <v>46.199623351733301</v>
      </c>
      <c r="F9" s="268">
        <v>852</v>
      </c>
      <c r="G9" s="183">
        <v>7658</v>
      </c>
      <c r="H9" s="183">
        <v>7476</v>
      </c>
      <c r="I9" s="269">
        <v>13728</v>
      </c>
      <c r="J9" s="249">
        <v>29714</v>
      </c>
      <c r="K9" s="238">
        <v>3.0400000000000003E-2</v>
      </c>
      <c r="L9" s="176">
        <v>6.7799999999999999E-2</v>
      </c>
      <c r="M9" s="176">
        <v>6.5200000000000008E-2</v>
      </c>
      <c r="N9" s="177">
        <v>4.6700000000000005E-2</v>
      </c>
    </row>
    <row r="10" spans="1:15">
      <c r="A10" s="615" t="s">
        <v>31</v>
      </c>
      <c r="B10" s="238">
        <v>8.6253976122657807</v>
      </c>
      <c r="C10" s="176">
        <v>57.067842246248503</v>
      </c>
      <c r="D10" s="176">
        <v>20.0230379497226</v>
      </c>
      <c r="E10" s="177">
        <v>14.283722191763101</v>
      </c>
      <c r="F10" s="268">
        <v>3815</v>
      </c>
      <c r="G10" s="183">
        <v>25244</v>
      </c>
      <c r="H10" s="183">
        <v>8857</v>
      </c>
      <c r="I10" s="269">
        <v>6318</v>
      </c>
      <c r="J10" s="249">
        <v>44234</v>
      </c>
      <c r="K10" s="238">
        <v>3.6000000000000004E-2</v>
      </c>
      <c r="L10" s="176">
        <v>8.8599999999999998E-2</v>
      </c>
      <c r="M10" s="176">
        <v>5.8799999999999998E-2</v>
      </c>
      <c r="N10" s="177">
        <v>6.6600000000000006E-2</v>
      </c>
    </row>
    <row r="11" spans="1:15">
      <c r="A11" s="616" t="s">
        <v>934</v>
      </c>
      <c r="B11" s="239">
        <v>9.3129160607273391</v>
      </c>
      <c r="C11" s="178">
        <v>45.329507335627802</v>
      </c>
      <c r="D11" s="178">
        <v>21.2523876274585</v>
      </c>
      <c r="E11" s="179">
        <v>24.105188976186302</v>
      </c>
      <c r="F11" s="270">
        <v>242</v>
      </c>
      <c r="G11" s="271">
        <v>1180</v>
      </c>
      <c r="H11" s="271">
        <v>553</v>
      </c>
      <c r="I11" s="272">
        <v>628</v>
      </c>
      <c r="J11" s="250">
        <v>2603</v>
      </c>
      <c r="K11" s="239">
        <v>0.21389999999999998</v>
      </c>
      <c r="L11" s="178">
        <v>0.35620000000000002</v>
      </c>
      <c r="M11" s="178">
        <v>0.44489999999999996</v>
      </c>
      <c r="N11" s="179">
        <v>0.26140000000000002</v>
      </c>
    </row>
    <row r="12" spans="1:15">
      <c r="A12" s="211" t="s">
        <v>780</v>
      </c>
      <c r="B12" s="211"/>
      <c r="C12" s="182"/>
      <c r="D12" s="182"/>
      <c r="E12" s="212"/>
      <c r="F12" s="7"/>
      <c r="G12" s="63"/>
      <c r="H12" s="63"/>
      <c r="I12" s="75"/>
      <c r="J12" s="5"/>
      <c r="K12" s="64"/>
      <c r="L12" s="64"/>
      <c r="M12" s="64"/>
      <c r="N12" s="76"/>
    </row>
    <row r="13" spans="1:15">
      <c r="A13" s="617" t="s">
        <v>43</v>
      </c>
      <c r="B13" s="238">
        <v>14.967441860465099</v>
      </c>
      <c r="C13" s="176">
        <v>57.376744186046501</v>
      </c>
      <c r="D13" s="176">
        <v>18.576744186046501</v>
      </c>
      <c r="E13" s="177">
        <v>9.0790697674418599</v>
      </c>
      <c r="F13" s="268">
        <v>1609</v>
      </c>
      <c r="G13" s="183">
        <v>6168</v>
      </c>
      <c r="H13" s="183">
        <v>1997</v>
      </c>
      <c r="I13" s="269">
        <v>976</v>
      </c>
      <c r="J13" s="249">
        <v>10750</v>
      </c>
      <c r="K13" s="176">
        <v>0.1439</v>
      </c>
      <c r="L13" s="176">
        <v>0.24540000000000001</v>
      </c>
      <c r="M13" s="176">
        <v>0.1414</v>
      </c>
      <c r="N13" s="177">
        <v>0.1636</v>
      </c>
    </row>
    <row r="14" spans="1:15">
      <c r="A14" s="618" t="s">
        <v>781</v>
      </c>
      <c r="B14" s="238">
        <v>13.4278565471226</v>
      </c>
      <c r="C14" s="176">
        <v>55.240478176258001</v>
      </c>
      <c r="D14" s="176">
        <v>19.238254100639399</v>
      </c>
      <c r="E14" s="177">
        <v>12.09341117598</v>
      </c>
      <c r="F14" s="268">
        <v>483</v>
      </c>
      <c r="G14" s="183">
        <v>1987</v>
      </c>
      <c r="H14" s="183">
        <v>692</v>
      </c>
      <c r="I14" s="269">
        <v>435</v>
      </c>
      <c r="J14" s="249">
        <v>3597</v>
      </c>
      <c r="K14" s="176">
        <v>0.27659999999999996</v>
      </c>
      <c r="L14" s="176">
        <v>0.27929999999999999</v>
      </c>
      <c r="M14" s="176">
        <v>0.2084</v>
      </c>
      <c r="N14" s="177">
        <v>0.25010000000000004</v>
      </c>
    </row>
    <row r="15" spans="1:15">
      <c r="A15" s="618" t="s">
        <v>35</v>
      </c>
      <c r="B15" s="238">
        <v>10.8726752503577</v>
      </c>
      <c r="C15" s="176">
        <v>55.205849626450501</v>
      </c>
      <c r="D15" s="176">
        <v>21.347957399459499</v>
      </c>
      <c r="E15" s="177">
        <v>12.5735177237323</v>
      </c>
      <c r="F15" s="268">
        <v>684</v>
      </c>
      <c r="G15" s="183">
        <v>3473</v>
      </c>
      <c r="H15" s="183">
        <v>1343</v>
      </c>
      <c r="I15" s="269">
        <v>791</v>
      </c>
      <c r="J15" s="249">
        <v>6291</v>
      </c>
      <c r="K15" s="176">
        <v>0.17279999999999998</v>
      </c>
      <c r="L15" s="176">
        <v>0.2097</v>
      </c>
      <c r="M15" s="176">
        <v>0.10139999999999999</v>
      </c>
      <c r="N15" s="177">
        <v>0.1681</v>
      </c>
    </row>
    <row r="16" spans="1:15">
      <c r="A16" s="618" t="s">
        <v>36</v>
      </c>
      <c r="B16" s="238">
        <v>7.2188525405190402</v>
      </c>
      <c r="C16" s="176">
        <v>37.638792217692497</v>
      </c>
      <c r="D16" s="176">
        <v>29.962546816479399</v>
      </c>
      <c r="E16" s="177">
        <v>25.179808425309101</v>
      </c>
      <c r="F16" s="268">
        <v>2178</v>
      </c>
      <c r="G16" s="183">
        <v>11356</v>
      </c>
      <c r="H16" s="183">
        <v>9040</v>
      </c>
      <c r="I16" s="269">
        <v>7597</v>
      </c>
      <c r="J16" s="249">
        <v>30171</v>
      </c>
      <c r="K16" s="176">
        <v>0.11674111232732799</v>
      </c>
      <c r="L16" s="176">
        <v>0.16209247164839799</v>
      </c>
      <c r="M16" s="176">
        <v>0.140620599964973</v>
      </c>
      <c r="N16" s="177">
        <v>0.157838321011846</v>
      </c>
    </row>
    <row r="17" spans="1:14">
      <c r="A17" s="619" t="s">
        <v>27</v>
      </c>
      <c r="B17" s="239">
        <v>3.7724354468344301</v>
      </c>
      <c r="C17" s="178">
        <v>20.2165049908618</v>
      </c>
      <c r="D17" s="178">
        <v>24.5559773185248</v>
      </c>
      <c r="E17" s="179">
        <v>51.455082243779003</v>
      </c>
      <c r="F17" s="270">
        <v>805</v>
      </c>
      <c r="G17" s="271">
        <v>4314</v>
      </c>
      <c r="H17" s="271">
        <v>5240</v>
      </c>
      <c r="I17" s="272">
        <v>10980</v>
      </c>
      <c r="J17" s="250">
        <v>21339</v>
      </c>
      <c r="K17" s="178">
        <v>3.6000000000000004E-2</v>
      </c>
      <c r="L17" s="178">
        <v>9.7499999999999989E-2</v>
      </c>
      <c r="M17" s="178">
        <v>9.4100000000000003E-2</v>
      </c>
      <c r="N17" s="179">
        <v>7.7499999999999999E-2</v>
      </c>
    </row>
    <row r="19" spans="1:14">
      <c r="A19" s="385" t="s">
        <v>782</v>
      </c>
    </row>
  </sheetData>
  <mergeCells count="8">
    <mergeCell ref="A5:A6"/>
    <mergeCell ref="F6:I6"/>
    <mergeCell ref="F5:J5"/>
    <mergeCell ref="K6:N6"/>
    <mergeCell ref="K5:N5"/>
    <mergeCell ref="J6:J7"/>
    <mergeCell ref="B5:E5"/>
    <mergeCell ref="B6:E6"/>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heetViews>
  <sheetFormatPr baseColWidth="10" defaultRowHeight="15"/>
  <cols>
    <col min="8" max="8" width="24.42578125" customWidth="1"/>
  </cols>
  <sheetData>
    <row r="1" spans="1:9">
      <c r="A1" s="3" t="s">
        <v>44</v>
      </c>
    </row>
    <row r="2" spans="1:9">
      <c r="A2" s="62" t="s">
        <v>137</v>
      </c>
    </row>
    <row r="3" spans="1:9">
      <c r="A3" s="62"/>
    </row>
    <row r="4" spans="1:9">
      <c r="A4" s="391" t="s">
        <v>783</v>
      </c>
      <c r="B4" s="391"/>
      <c r="C4" s="391"/>
      <c r="D4" s="391"/>
      <c r="E4" s="391"/>
      <c r="F4" s="391"/>
      <c r="G4" s="391"/>
      <c r="H4" s="390"/>
      <c r="I4" s="406" t="s">
        <v>784</v>
      </c>
    </row>
  </sheetData>
  <hyperlinks>
    <hyperlink ref="I4" r:id="rId1"/>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heetViews>
  <sheetFormatPr baseColWidth="10" defaultRowHeight="15"/>
  <cols>
    <col min="1" max="1" width="27.7109375" customWidth="1"/>
  </cols>
  <sheetData>
    <row r="1" spans="1:7">
      <c r="A1" s="3" t="s">
        <v>321</v>
      </c>
    </row>
    <row r="2" spans="1:7">
      <c r="A2" s="62" t="s">
        <v>322</v>
      </c>
    </row>
    <row r="4" spans="1:7">
      <c r="A4" s="26"/>
      <c r="B4" s="671" t="s">
        <v>323</v>
      </c>
      <c r="C4" s="672"/>
      <c r="D4" s="673"/>
      <c r="E4" s="672" t="s">
        <v>78</v>
      </c>
      <c r="F4" s="672"/>
      <c r="G4" s="673"/>
    </row>
    <row r="5" spans="1:7">
      <c r="A5" s="88"/>
      <c r="B5" s="351" t="s">
        <v>22</v>
      </c>
      <c r="C5" s="353" t="s">
        <v>324</v>
      </c>
      <c r="D5" s="352" t="s">
        <v>325</v>
      </c>
      <c r="E5" s="351" t="s">
        <v>22</v>
      </c>
      <c r="F5" s="353" t="s">
        <v>324</v>
      </c>
      <c r="G5" s="352" t="s">
        <v>325</v>
      </c>
    </row>
    <row r="6" spans="1:7">
      <c r="A6" s="86" t="s">
        <v>326</v>
      </c>
      <c r="B6" s="354" t="s">
        <v>327</v>
      </c>
      <c r="C6" s="372" t="s">
        <v>328</v>
      </c>
      <c r="D6" s="361" t="s">
        <v>329</v>
      </c>
      <c r="E6" s="354" t="s">
        <v>330</v>
      </c>
      <c r="F6" s="372" t="s">
        <v>331</v>
      </c>
      <c r="G6" s="361" t="s">
        <v>332</v>
      </c>
    </row>
    <row r="7" spans="1:7">
      <c r="A7" s="756" t="s">
        <v>368</v>
      </c>
      <c r="B7" s="674" t="s">
        <v>330</v>
      </c>
      <c r="C7" s="757" t="s">
        <v>333</v>
      </c>
      <c r="D7" s="758" t="s">
        <v>334</v>
      </c>
      <c r="E7" s="674" t="s">
        <v>335</v>
      </c>
      <c r="F7" s="757" t="s">
        <v>336</v>
      </c>
      <c r="G7" s="758" t="s">
        <v>337</v>
      </c>
    </row>
    <row r="8" spans="1:7">
      <c r="A8" s="756"/>
      <c r="B8" s="674"/>
      <c r="C8" s="757"/>
      <c r="D8" s="758"/>
      <c r="E8" s="674"/>
      <c r="F8" s="757"/>
      <c r="G8" s="758"/>
    </row>
    <row r="9" spans="1:7">
      <c r="A9" s="756" t="s">
        <v>369</v>
      </c>
      <c r="B9" s="674" t="s">
        <v>338</v>
      </c>
      <c r="C9" s="757" t="s">
        <v>339</v>
      </c>
      <c r="D9" s="758" t="s">
        <v>340</v>
      </c>
      <c r="E9" s="674" t="s">
        <v>341</v>
      </c>
      <c r="F9" s="757" t="s">
        <v>342</v>
      </c>
      <c r="G9" s="758" t="s">
        <v>343</v>
      </c>
    </row>
    <row r="10" spans="1:7">
      <c r="A10" s="756"/>
      <c r="B10" s="674"/>
      <c r="C10" s="757"/>
      <c r="D10" s="758"/>
      <c r="E10" s="674"/>
      <c r="F10" s="757"/>
      <c r="G10" s="758"/>
    </row>
    <row r="11" spans="1:7">
      <c r="A11" s="756" t="s">
        <v>370</v>
      </c>
      <c r="B11" s="674" t="s">
        <v>344</v>
      </c>
      <c r="C11" s="757" t="s">
        <v>345</v>
      </c>
      <c r="D11" s="758" t="s">
        <v>346</v>
      </c>
      <c r="E11" s="674" t="s">
        <v>338</v>
      </c>
      <c r="F11" s="757" t="s">
        <v>347</v>
      </c>
      <c r="G11" s="758" t="s">
        <v>348</v>
      </c>
    </row>
    <row r="12" spans="1:7">
      <c r="A12" s="756"/>
      <c r="B12" s="674"/>
      <c r="C12" s="757"/>
      <c r="D12" s="758"/>
      <c r="E12" s="674"/>
      <c r="F12" s="757"/>
      <c r="G12" s="758"/>
    </row>
    <row r="13" spans="1:7">
      <c r="A13" s="87" t="s">
        <v>349</v>
      </c>
      <c r="B13" s="354" t="s">
        <v>350</v>
      </c>
      <c r="C13" s="372" t="s">
        <v>351</v>
      </c>
      <c r="D13" s="361" t="s">
        <v>352</v>
      </c>
      <c r="E13" s="354" t="s">
        <v>353</v>
      </c>
      <c r="F13" s="372" t="s">
        <v>354</v>
      </c>
      <c r="G13" s="361" t="s">
        <v>355</v>
      </c>
    </row>
    <row r="14" spans="1:7" ht="26.25">
      <c r="A14" s="87" t="s">
        <v>785</v>
      </c>
      <c r="B14" s="354" t="s">
        <v>356</v>
      </c>
      <c r="C14" s="372" t="s">
        <v>357</v>
      </c>
      <c r="D14" s="361" t="s">
        <v>358</v>
      </c>
      <c r="E14" s="354" t="s">
        <v>359</v>
      </c>
      <c r="F14" s="372" t="s">
        <v>360</v>
      </c>
      <c r="G14" s="361" t="s">
        <v>361</v>
      </c>
    </row>
    <row r="15" spans="1:7" ht="26.25">
      <c r="A15" s="88" t="s">
        <v>786</v>
      </c>
      <c r="B15" s="355" t="s">
        <v>362</v>
      </c>
      <c r="C15" s="389" t="s">
        <v>363</v>
      </c>
      <c r="D15" s="362" t="s">
        <v>364</v>
      </c>
      <c r="E15" s="355" t="s">
        <v>365</v>
      </c>
      <c r="F15" s="389" t="s">
        <v>366</v>
      </c>
      <c r="G15" s="362" t="s">
        <v>367</v>
      </c>
    </row>
    <row r="17" spans="1:9">
      <c r="A17" s="720" t="s">
        <v>787</v>
      </c>
      <c r="B17" s="720"/>
      <c r="C17" s="720"/>
      <c r="D17" s="720"/>
      <c r="E17" s="720"/>
      <c r="F17" s="720"/>
      <c r="G17" s="720"/>
      <c r="H17" s="720"/>
      <c r="I17" s="720"/>
    </row>
    <row r="18" spans="1:9">
      <c r="A18" s="720"/>
      <c r="B18" s="720"/>
      <c r="C18" s="720"/>
      <c r="D18" s="720"/>
      <c r="E18" s="720"/>
      <c r="F18" s="720"/>
      <c r="G18" s="720"/>
      <c r="H18" s="720"/>
      <c r="I18" s="720"/>
    </row>
    <row r="19" spans="1:9">
      <c r="A19" s="720"/>
      <c r="B19" s="720"/>
      <c r="C19" s="720"/>
      <c r="D19" s="720"/>
      <c r="E19" s="720"/>
      <c r="F19" s="720"/>
      <c r="G19" s="720"/>
      <c r="H19" s="720"/>
      <c r="I19" s="720"/>
    </row>
    <row r="20" spans="1:9">
      <c r="A20" s="720"/>
      <c r="B20" s="720"/>
      <c r="C20" s="720"/>
      <c r="D20" s="720"/>
      <c r="E20" s="720"/>
      <c r="F20" s="720"/>
      <c r="G20" s="720"/>
      <c r="H20" s="720"/>
      <c r="I20" s="720"/>
    </row>
    <row r="21" spans="1:9">
      <c r="A21" s="720"/>
      <c r="B21" s="720"/>
      <c r="C21" s="720"/>
      <c r="D21" s="720"/>
      <c r="E21" s="720"/>
      <c r="F21" s="720"/>
      <c r="G21" s="720"/>
      <c r="H21" s="720"/>
      <c r="I21" s="720"/>
    </row>
    <row r="22" spans="1:9">
      <c r="A22" s="160"/>
      <c r="B22" s="160"/>
      <c r="C22" s="160"/>
      <c r="D22" s="160"/>
      <c r="E22" s="160"/>
      <c r="F22" s="160"/>
      <c r="G22" s="160"/>
      <c r="H22" s="160"/>
      <c r="I22" s="160"/>
    </row>
    <row r="23" spans="1:9">
      <c r="A23" s="160"/>
      <c r="B23" s="160"/>
      <c r="C23" s="160"/>
      <c r="D23" s="160"/>
      <c r="E23" s="160"/>
      <c r="F23" s="160"/>
      <c r="G23" s="160"/>
      <c r="H23" s="160"/>
      <c r="I23" s="160"/>
    </row>
  </sheetData>
  <mergeCells count="24">
    <mergeCell ref="B4:D4"/>
    <mergeCell ref="E4:G4"/>
    <mergeCell ref="B7:B8"/>
    <mergeCell ref="C7:C8"/>
    <mergeCell ref="D7:D8"/>
    <mergeCell ref="E7:E8"/>
    <mergeCell ref="F7:F8"/>
    <mergeCell ref="G7:G8"/>
    <mergeCell ref="A7:A8"/>
    <mergeCell ref="A9:A10"/>
    <mergeCell ref="A11:A12"/>
    <mergeCell ref="A17:I21"/>
    <mergeCell ref="B11:B12"/>
    <mergeCell ref="C11:C12"/>
    <mergeCell ref="D11:D12"/>
    <mergeCell ref="E11:E12"/>
    <mergeCell ref="F11:F12"/>
    <mergeCell ref="G11:G12"/>
    <mergeCell ref="B9:B10"/>
    <mergeCell ref="C9:C10"/>
    <mergeCell ref="D9:D10"/>
    <mergeCell ref="E9:E10"/>
    <mergeCell ref="F9:F10"/>
    <mergeCell ref="G9:G10"/>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baseColWidth="10" defaultRowHeight="15"/>
  <cols>
    <col min="1" max="1" width="15.28515625" customWidth="1"/>
    <col min="2" max="5" width="16.28515625" customWidth="1"/>
    <col min="6" max="13" width="16.7109375" customWidth="1"/>
  </cols>
  <sheetData>
    <row r="1" spans="1:13">
      <c r="A1" s="3" t="s">
        <v>788</v>
      </c>
    </row>
    <row r="2" spans="1:13">
      <c r="A2" s="62" t="s">
        <v>137</v>
      </c>
    </row>
    <row r="4" spans="1:13">
      <c r="A4" s="26"/>
      <c r="B4" s="671" t="s">
        <v>371</v>
      </c>
      <c r="C4" s="672"/>
      <c r="D4" s="672"/>
      <c r="E4" s="673"/>
      <c r="F4" s="671" t="s">
        <v>931</v>
      </c>
      <c r="G4" s="672"/>
      <c r="H4" s="672"/>
      <c r="I4" s="673"/>
      <c r="J4" s="671" t="s">
        <v>508</v>
      </c>
      <c r="K4" s="672"/>
      <c r="L4" s="672"/>
      <c r="M4" s="673"/>
    </row>
    <row r="5" spans="1:13" s="126" customFormat="1" ht="12.75">
      <c r="A5" s="88"/>
      <c r="B5" s="671" t="s">
        <v>789</v>
      </c>
      <c r="C5" s="672"/>
      <c r="D5" s="672"/>
      <c r="E5" s="673"/>
      <c r="F5" s="671" t="s">
        <v>932</v>
      </c>
      <c r="G5" s="672"/>
      <c r="H5" s="672"/>
      <c r="I5" s="673"/>
      <c r="J5" s="671" t="s">
        <v>932</v>
      </c>
      <c r="K5" s="672"/>
      <c r="L5" s="672"/>
      <c r="M5" s="673"/>
    </row>
    <row r="6" spans="1:13" ht="51.75">
      <c r="A6" s="57" t="s">
        <v>806</v>
      </c>
      <c r="B6" s="84" t="s">
        <v>538</v>
      </c>
      <c r="C6" s="84" t="s">
        <v>552</v>
      </c>
      <c r="D6" s="84" t="s">
        <v>66</v>
      </c>
      <c r="E6" s="85" t="s">
        <v>790</v>
      </c>
      <c r="F6" s="84" t="s">
        <v>538</v>
      </c>
      <c r="G6" s="84" t="s">
        <v>552</v>
      </c>
      <c r="H6" s="84" t="s">
        <v>66</v>
      </c>
      <c r="I6" s="85" t="s">
        <v>790</v>
      </c>
      <c r="J6" s="84" t="s">
        <v>538</v>
      </c>
      <c r="K6" s="84" t="s">
        <v>552</v>
      </c>
      <c r="L6" s="84" t="s">
        <v>66</v>
      </c>
      <c r="M6" s="85" t="s">
        <v>790</v>
      </c>
    </row>
    <row r="7" spans="1:13">
      <c r="A7" s="27" t="s">
        <v>791</v>
      </c>
      <c r="B7" s="166">
        <v>5.35</v>
      </c>
      <c r="C7" s="167" t="s">
        <v>24</v>
      </c>
      <c r="D7" s="167" t="s">
        <v>24</v>
      </c>
      <c r="E7" s="168" t="s">
        <v>24</v>
      </c>
      <c r="F7" s="636">
        <v>16.198581399999998</v>
      </c>
      <c r="G7" s="167" t="s">
        <v>24</v>
      </c>
      <c r="H7" s="167" t="s">
        <v>24</v>
      </c>
      <c r="I7" s="168" t="s">
        <v>24</v>
      </c>
      <c r="J7" s="635">
        <v>1.5181203796624001</v>
      </c>
      <c r="K7" s="167" t="s">
        <v>24</v>
      </c>
      <c r="L7" s="167" t="s">
        <v>24</v>
      </c>
      <c r="M7" s="168" t="s">
        <v>24</v>
      </c>
    </row>
    <row r="8" spans="1:13">
      <c r="A8" s="27" t="s">
        <v>792</v>
      </c>
      <c r="B8" s="169">
        <v>6.39</v>
      </c>
      <c r="C8" s="12" t="s">
        <v>24</v>
      </c>
      <c r="D8" s="12" t="s">
        <v>24</v>
      </c>
      <c r="E8" s="170" t="s">
        <v>24</v>
      </c>
      <c r="F8" s="637">
        <v>22.490683099999998</v>
      </c>
      <c r="G8" s="12" t="s">
        <v>24</v>
      </c>
      <c r="H8" s="12" t="s">
        <v>24</v>
      </c>
      <c r="I8" s="170" t="s">
        <v>24</v>
      </c>
      <c r="J8" s="69">
        <v>0.80341261378964901</v>
      </c>
      <c r="K8" s="12" t="s">
        <v>24</v>
      </c>
      <c r="L8" s="12" t="s">
        <v>24</v>
      </c>
      <c r="M8" s="170" t="s">
        <v>24</v>
      </c>
    </row>
    <row r="9" spans="1:13">
      <c r="A9" s="27" t="s">
        <v>793</v>
      </c>
      <c r="B9" s="169">
        <v>7.89</v>
      </c>
      <c r="C9" s="12" t="s">
        <v>24</v>
      </c>
      <c r="D9" s="12" t="s">
        <v>24</v>
      </c>
      <c r="E9" s="170" t="s">
        <v>24</v>
      </c>
      <c r="F9" s="637">
        <v>31.190927899999998</v>
      </c>
      <c r="G9" s="12" t="s">
        <v>24</v>
      </c>
      <c r="H9" s="12" t="s">
        <v>24</v>
      </c>
      <c r="I9" s="170" t="s">
        <v>24</v>
      </c>
      <c r="J9" s="69">
        <v>0.91203798118150903</v>
      </c>
      <c r="K9" s="12" t="s">
        <v>24</v>
      </c>
      <c r="L9" s="12" t="s">
        <v>24</v>
      </c>
      <c r="M9" s="170" t="s">
        <v>24</v>
      </c>
    </row>
    <row r="10" spans="1:13">
      <c r="A10" s="27" t="s">
        <v>794</v>
      </c>
      <c r="B10" s="169">
        <v>10.26</v>
      </c>
      <c r="C10" s="12">
        <v>9.5500000000000007</v>
      </c>
      <c r="D10" s="12" t="s">
        <v>24</v>
      </c>
      <c r="E10" s="170" t="s">
        <v>24</v>
      </c>
      <c r="F10" s="637">
        <v>43.678507199999999</v>
      </c>
      <c r="G10" s="638">
        <v>188.33601920000001</v>
      </c>
      <c r="H10" s="12" t="s">
        <v>24</v>
      </c>
      <c r="I10" s="170" t="s">
        <v>24</v>
      </c>
      <c r="J10" s="69">
        <v>1.3192880651933601</v>
      </c>
      <c r="K10" s="73">
        <v>0.62977186631829307</v>
      </c>
      <c r="L10" s="12" t="s">
        <v>24</v>
      </c>
      <c r="M10" s="170" t="s">
        <v>24</v>
      </c>
    </row>
    <row r="11" spans="1:13">
      <c r="A11" s="27" t="s">
        <v>795</v>
      </c>
      <c r="B11" s="169">
        <v>12.4</v>
      </c>
      <c r="C11" s="12">
        <v>11.6</v>
      </c>
      <c r="D11" s="12" t="s">
        <v>24</v>
      </c>
      <c r="E11" s="170" t="s">
        <v>24</v>
      </c>
      <c r="F11" s="637">
        <v>52.1294459</v>
      </c>
      <c r="G11" s="638">
        <v>266.04019399999999</v>
      </c>
      <c r="H11" s="12" t="s">
        <v>24</v>
      </c>
      <c r="I11" s="170" t="s">
        <v>24</v>
      </c>
      <c r="J11" s="69">
        <v>1.0695415237086499</v>
      </c>
      <c r="K11" s="73">
        <v>0.47143908792774902</v>
      </c>
      <c r="L11" s="12" t="s">
        <v>24</v>
      </c>
      <c r="M11" s="170" t="s">
        <v>24</v>
      </c>
    </row>
    <row r="12" spans="1:13">
      <c r="A12" s="27" t="s">
        <v>796</v>
      </c>
      <c r="B12" s="169">
        <v>15.92</v>
      </c>
      <c r="C12" s="12">
        <v>13.56</v>
      </c>
      <c r="D12" s="12">
        <v>28.16</v>
      </c>
      <c r="E12" s="170" t="s">
        <v>24</v>
      </c>
      <c r="F12" s="637">
        <v>68.599026100000003</v>
      </c>
      <c r="G12" s="638">
        <v>347.20392149999998</v>
      </c>
      <c r="H12" s="638">
        <v>266.45587339999997</v>
      </c>
      <c r="I12" s="170" t="s">
        <v>24</v>
      </c>
      <c r="J12" s="69">
        <v>1.4537173308745499</v>
      </c>
      <c r="K12" s="73">
        <v>0.75494724675257796</v>
      </c>
      <c r="L12" s="73">
        <v>1.5082294218102499</v>
      </c>
      <c r="M12" s="170" t="s">
        <v>24</v>
      </c>
    </row>
    <row r="13" spans="1:13">
      <c r="A13" s="27" t="s">
        <v>797</v>
      </c>
      <c r="B13" s="169">
        <v>18.23</v>
      </c>
      <c r="C13" s="12">
        <v>16.670000000000002</v>
      </c>
      <c r="D13" s="12">
        <v>33.799999999999997</v>
      </c>
      <c r="E13" s="170" t="s">
        <v>24</v>
      </c>
      <c r="F13" s="637">
        <v>69.314581000000004</v>
      </c>
      <c r="G13" s="638">
        <v>454.78588489999999</v>
      </c>
      <c r="H13" s="638">
        <v>371.63216629999999</v>
      </c>
      <c r="I13" s="170" t="s">
        <v>24</v>
      </c>
      <c r="J13" s="69">
        <v>1.6962414828882302</v>
      </c>
      <c r="K13" s="73">
        <v>0.74410005025459602</v>
      </c>
      <c r="L13" s="73">
        <v>1.0267302369745099</v>
      </c>
      <c r="M13" s="170" t="s">
        <v>24</v>
      </c>
    </row>
    <row r="14" spans="1:13">
      <c r="A14" s="27" t="s">
        <v>798</v>
      </c>
      <c r="B14" s="169">
        <v>24.03</v>
      </c>
      <c r="C14" s="12">
        <v>19.77</v>
      </c>
      <c r="D14" s="12">
        <v>37.35</v>
      </c>
      <c r="E14" s="170">
        <v>53.15</v>
      </c>
      <c r="F14" s="637">
        <v>83.824822299999994</v>
      </c>
      <c r="G14" s="638">
        <v>561.83062189999998</v>
      </c>
      <c r="H14" s="638">
        <v>453.13959169999998</v>
      </c>
      <c r="I14" s="627">
        <v>619.57000830000004</v>
      </c>
      <c r="J14" s="69">
        <v>2.0250065643751198</v>
      </c>
      <c r="K14" s="73">
        <v>0.51350923534658</v>
      </c>
      <c r="L14" s="73">
        <v>1.08323442016438</v>
      </c>
      <c r="M14" s="639">
        <v>1.4890356365099</v>
      </c>
    </row>
    <row r="15" spans="1:13">
      <c r="A15" s="27" t="s">
        <v>799</v>
      </c>
      <c r="B15" s="169">
        <v>28.41</v>
      </c>
      <c r="C15" s="12">
        <v>22.94</v>
      </c>
      <c r="D15" s="12">
        <v>42.68</v>
      </c>
      <c r="E15" s="170">
        <v>59.93</v>
      </c>
      <c r="F15" s="637">
        <v>80.537525900000006</v>
      </c>
      <c r="G15" s="638">
        <v>648.52456730000097</v>
      </c>
      <c r="H15" s="638">
        <v>570.89349049999998</v>
      </c>
      <c r="I15" s="627">
        <v>814.09073609999996</v>
      </c>
      <c r="J15" s="69">
        <v>2.3105939580104198</v>
      </c>
      <c r="K15" s="73">
        <v>1.2546956599872598</v>
      </c>
      <c r="L15" s="73">
        <v>1.7976331450313701</v>
      </c>
      <c r="M15" s="639">
        <v>1.1351127074770702</v>
      </c>
    </row>
    <row r="16" spans="1:13">
      <c r="A16" s="27" t="s">
        <v>800</v>
      </c>
      <c r="B16" s="169" t="s">
        <v>24</v>
      </c>
      <c r="C16" s="12">
        <v>26.75</v>
      </c>
      <c r="D16" s="12">
        <v>46.74</v>
      </c>
      <c r="E16" s="170">
        <v>64.819999999999993</v>
      </c>
      <c r="F16" s="169" t="s">
        <v>24</v>
      </c>
      <c r="G16" s="638">
        <v>725.06560230000002</v>
      </c>
      <c r="H16" s="638">
        <v>642.45921160000103</v>
      </c>
      <c r="I16" s="627">
        <v>1016.0076755</v>
      </c>
      <c r="J16" s="169" t="s">
        <v>24</v>
      </c>
      <c r="K16" s="73">
        <v>1.3074331587604899</v>
      </c>
      <c r="L16" s="73">
        <v>1.29128262328406</v>
      </c>
      <c r="M16" s="639">
        <v>1.2088115127144601</v>
      </c>
    </row>
    <row r="17" spans="1:13">
      <c r="A17" s="27" t="s">
        <v>801</v>
      </c>
      <c r="B17" s="169" t="s">
        <v>24</v>
      </c>
      <c r="C17" s="12">
        <v>30.32</v>
      </c>
      <c r="D17" s="12">
        <v>50.69</v>
      </c>
      <c r="E17" s="170">
        <v>69.61</v>
      </c>
      <c r="F17" s="169" t="s">
        <v>24</v>
      </c>
      <c r="G17" s="638">
        <v>738.99863540000001</v>
      </c>
      <c r="H17" s="638">
        <v>693.23185960000103</v>
      </c>
      <c r="I17" s="627">
        <v>1180.8610527999999</v>
      </c>
      <c r="J17" s="169" t="s">
        <v>24</v>
      </c>
      <c r="K17" s="73">
        <v>0.79022463204484905</v>
      </c>
      <c r="L17" s="73">
        <v>0.83303441704720804</v>
      </c>
      <c r="M17" s="639">
        <v>1.1991496852825601</v>
      </c>
    </row>
    <row r="18" spans="1:13">
      <c r="A18" s="27" t="s">
        <v>802</v>
      </c>
      <c r="B18" s="169" t="s">
        <v>24</v>
      </c>
      <c r="C18" s="12">
        <v>34.21</v>
      </c>
      <c r="D18" s="12">
        <v>54.75</v>
      </c>
      <c r="E18" s="170">
        <v>72.73</v>
      </c>
      <c r="F18" s="169" t="s">
        <v>24</v>
      </c>
      <c r="G18" s="638">
        <v>737.30025470000101</v>
      </c>
      <c r="H18" s="638">
        <v>720.79331350000098</v>
      </c>
      <c r="I18" s="627">
        <v>1300.7164190000001</v>
      </c>
      <c r="J18" s="169" t="s">
        <v>24</v>
      </c>
      <c r="K18" s="73">
        <v>0.60596036591161606</v>
      </c>
      <c r="L18" s="73">
        <v>1.0065428439327799</v>
      </c>
      <c r="M18" s="639">
        <v>0.76775810126011301</v>
      </c>
    </row>
    <row r="19" spans="1:13">
      <c r="A19" s="27" t="s">
        <v>803</v>
      </c>
      <c r="B19" s="169" t="s">
        <v>24</v>
      </c>
      <c r="C19" s="12" t="s">
        <v>24</v>
      </c>
      <c r="D19" s="12">
        <v>57.82</v>
      </c>
      <c r="E19" s="170">
        <v>75.77</v>
      </c>
      <c r="F19" s="169" t="s">
        <v>24</v>
      </c>
      <c r="G19" s="12" t="s">
        <v>24</v>
      </c>
      <c r="H19" s="638">
        <v>681.83720510000103</v>
      </c>
      <c r="I19" s="627">
        <v>1343.8892995000001</v>
      </c>
      <c r="J19" s="169" t="s">
        <v>24</v>
      </c>
      <c r="K19" s="12" t="s">
        <v>24</v>
      </c>
      <c r="L19" s="73">
        <v>1.6147449081308001</v>
      </c>
      <c r="M19" s="639">
        <v>0.77351204205331803</v>
      </c>
    </row>
    <row r="20" spans="1:13">
      <c r="A20" s="27" t="s">
        <v>804</v>
      </c>
      <c r="B20" s="169" t="s">
        <v>24</v>
      </c>
      <c r="C20" s="12" t="s">
        <v>24</v>
      </c>
      <c r="D20" s="12">
        <v>60.82</v>
      </c>
      <c r="E20" s="170">
        <v>78.44</v>
      </c>
      <c r="F20" s="169" t="s">
        <v>24</v>
      </c>
      <c r="G20" s="12" t="s">
        <v>24</v>
      </c>
      <c r="H20" s="638">
        <v>628.32108710000102</v>
      </c>
      <c r="I20" s="627">
        <v>1320.4842391</v>
      </c>
      <c r="J20" s="169" t="s">
        <v>24</v>
      </c>
      <c r="K20" s="12" t="s">
        <v>24</v>
      </c>
      <c r="L20" s="73">
        <v>1.6350601468814001</v>
      </c>
      <c r="M20" s="639">
        <v>1.20641669925984</v>
      </c>
    </row>
    <row r="21" spans="1:13">
      <c r="A21" s="28" t="s">
        <v>805</v>
      </c>
      <c r="B21" s="171" t="s">
        <v>24</v>
      </c>
      <c r="C21" s="172" t="s">
        <v>24</v>
      </c>
      <c r="D21" s="172" t="s">
        <v>24</v>
      </c>
      <c r="E21" s="173">
        <v>80.33</v>
      </c>
      <c r="F21" s="171" t="s">
        <v>24</v>
      </c>
      <c r="G21" s="172" t="s">
        <v>24</v>
      </c>
      <c r="H21" s="172" t="s">
        <v>24</v>
      </c>
      <c r="I21" s="631">
        <v>1210.4172176</v>
      </c>
      <c r="J21" s="171" t="s">
        <v>24</v>
      </c>
      <c r="K21" s="172" t="s">
        <v>24</v>
      </c>
      <c r="L21" s="172" t="s">
        <v>24</v>
      </c>
      <c r="M21" s="640">
        <v>1.01922042613166</v>
      </c>
    </row>
    <row r="22" spans="1:13">
      <c r="A22" s="9"/>
      <c r="B22" s="12"/>
      <c r="C22" s="12"/>
      <c r="D22" s="12"/>
      <c r="E22" s="12"/>
      <c r="F22" s="165"/>
    </row>
    <row r="23" spans="1:13">
      <c r="A23" s="759" t="s">
        <v>807</v>
      </c>
      <c r="B23" s="759"/>
      <c r="C23" s="759"/>
      <c r="D23" s="759"/>
      <c r="E23" s="759"/>
      <c r="F23" s="759"/>
      <c r="G23" s="759"/>
      <c r="H23" s="759"/>
    </row>
    <row r="24" spans="1:13">
      <c r="A24" s="759"/>
      <c r="B24" s="759"/>
      <c r="C24" s="759"/>
      <c r="D24" s="759"/>
      <c r="E24" s="759"/>
      <c r="F24" s="759"/>
      <c r="G24" s="759"/>
      <c r="H24" s="759"/>
    </row>
    <row r="25" spans="1:13">
      <c r="A25" s="720" t="s">
        <v>933</v>
      </c>
      <c r="B25" s="720"/>
      <c r="C25" s="720"/>
      <c r="D25" s="720"/>
      <c r="E25" s="720"/>
      <c r="F25" s="720"/>
      <c r="G25" s="720"/>
      <c r="H25" s="720"/>
    </row>
    <row r="26" spans="1:13">
      <c r="A26" s="720"/>
      <c r="B26" s="720"/>
      <c r="C26" s="720"/>
      <c r="D26" s="720"/>
      <c r="E26" s="720"/>
      <c r="F26" s="720"/>
      <c r="G26" s="720"/>
      <c r="H26" s="720"/>
    </row>
  </sheetData>
  <mergeCells count="8">
    <mergeCell ref="A25:H26"/>
    <mergeCell ref="F4:I4"/>
    <mergeCell ref="F5:I5"/>
    <mergeCell ref="J4:M4"/>
    <mergeCell ref="J5:M5"/>
    <mergeCell ref="B5:E5"/>
    <mergeCell ref="B4:E4"/>
    <mergeCell ref="A23:H2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workbookViewId="0"/>
  </sheetViews>
  <sheetFormatPr baseColWidth="10" defaultRowHeight="15"/>
  <cols>
    <col min="1" max="1" width="17.28515625" style="578" customWidth="1"/>
    <col min="2" max="2" width="36.7109375" style="578" customWidth="1"/>
    <col min="3" max="3" width="26.7109375" style="578" customWidth="1"/>
    <col min="4" max="4" width="34.7109375" style="578" customWidth="1"/>
  </cols>
  <sheetData>
    <row r="1" spans="1:4" ht="18">
      <c r="A1" s="181" t="s">
        <v>913</v>
      </c>
      <c r="B1" s="585"/>
      <c r="C1" s="183"/>
      <c r="D1" s="579"/>
    </row>
    <row r="2" spans="1:4">
      <c r="A2" s="585" t="s">
        <v>377</v>
      </c>
      <c r="B2" s="585"/>
      <c r="C2" s="183"/>
      <c r="D2" s="579"/>
    </row>
    <row r="3" spans="1:4">
      <c r="A3" s="585"/>
      <c r="B3" s="585"/>
      <c r="C3" s="183"/>
      <c r="D3" s="579"/>
    </row>
    <row r="4" spans="1:4" ht="65.25" customHeight="1">
      <c r="A4" s="665" t="s">
        <v>914</v>
      </c>
      <c r="B4" s="665"/>
      <c r="C4" s="665"/>
      <c r="D4" s="665"/>
    </row>
    <row r="5" spans="1:4">
      <c r="A5" s="585"/>
      <c r="B5" s="184" t="s">
        <v>378</v>
      </c>
      <c r="C5" s="184" t="s">
        <v>379</v>
      </c>
      <c r="D5" s="184" t="s">
        <v>915</v>
      </c>
    </row>
    <row r="6" spans="1:4">
      <c r="A6" s="585"/>
      <c r="B6" s="585" t="s">
        <v>380</v>
      </c>
      <c r="C6" s="585" t="s">
        <v>381</v>
      </c>
      <c r="D6" s="585" t="s">
        <v>478</v>
      </c>
    </row>
    <row r="7" spans="1:4">
      <c r="A7" s="585"/>
      <c r="B7" s="585" t="s">
        <v>382</v>
      </c>
      <c r="C7" s="585" t="s">
        <v>383</v>
      </c>
      <c r="D7" s="585" t="s">
        <v>80</v>
      </c>
    </row>
    <row r="8" spans="1:4">
      <c r="A8" s="585"/>
      <c r="B8" s="585" t="s">
        <v>384</v>
      </c>
      <c r="C8" s="585" t="s">
        <v>385</v>
      </c>
      <c r="D8" s="585" t="s">
        <v>479</v>
      </c>
    </row>
    <row r="9" spans="1:4">
      <c r="A9" s="585"/>
      <c r="B9" s="185"/>
      <c r="C9" s="183"/>
      <c r="D9" s="579"/>
    </row>
    <row r="10" spans="1:4" ht="51.75" customHeight="1">
      <c r="A10" s="666" t="s">
        <v>916</v>
      </c>
      <c r="B10" s="666"/>
      <c r="C10" s="666"/>
      <c r="D10" s="666"/>
    </row>
    <row r="11" spans="1:4">
      <c r="A11" s="579"/>
      <c r="B11" s="585"/>
      <c r="C11" s="183"/>
      <c r="D11" s="579"/>
    </row>
    <row r="12" spans="1:4" ht="128.25" customHeight="1">
      <c r="A12" s="665" t="s">
        <v>926</v>
      </c>
      <c r="B12" s="665"/>
      <c r="C12" s="665"/>
      <c r="D12" s="665"/>
    </row>
    <row r="13" spans="1:4">
      <c r="A13" s="186"/>
      <c r="B13" s="187"/>
      <c r="C13" s="183"/>
      <c r="D13" s="579"/>
    </row>
    <row r="14" spans="1:4" ht="15.75">
      <c r="A14" s="188" t="s">
        <v>386</v>
      </c>
      <c r="B14" s="585"/>
      <c r="C14" s="585"/>
      <c r="D14" s="585"/>
    </row>
    <row r="15" spans="1:4">
      <c r="A15" s="525" t="s">
        <v>917</v>
      </c>
      <c r="B15" s="525"/>
      <c r="C15" s="190"/>
      <c r="D15" s="525"/>
    </row>
    <row r="16" spans="1:4">
      <c r="A16" s="525"/>
      <c r="B16" s="612" t="s">
        <v>387</v>
      </c>
      <c r="C16" s="190"/>
      <c r="D16" s="192"/>
    </row>
    <row r="17" spans="1:4">
      <c r="A17" s="525" t="s">
        <v>918</v>
      </c>
      <c r="B17" s="525"/>
      <c r="C17" s="190"/>
      <c r="D17" s="525"/>
    </row>
    <row r="18" spans="1:4">
      <c r="A18" s="525"/>
      <c r="B18" s="613" t="s">
        <v>390</v>
      </c>
      <c r="C18" s="190"/>
      <c r="D18" s="192"/>
    </row>
    <row r="19" spans="1:4">
      <c r="A19" s="525" t="s">
        <v>919</v>
      </c>
      <c r="B19" s="525"/>
      <c r="C19" s="190"/>
      <c r="D19" s="192"/>
    </row>
    <row r="20" spans="1:4">
      <c r="A20" s="525"/>
      <c r="B20" s="613" t="s">
        <v>389</v>
      </c>
      <c r="C20" s="190"/>
      <c r="D20" s="192"/>
    </row>
    <row r="21" spans="1:4">
      <c r="A21" s="525" t="s">
        <v>920</v>
      </c>
      <c r="B21" s="525"/>
      <c r="C21" s="190"/>
      <c r="D21" s="192"/>
    </row>
    <row r="22" spans="1:4">
      <c r="A22" s="525"/>
      <c r="B22" s="613" t="s">
        <v>388</v>
      </c>
      <c r="C22" s="190"/>
      <c r="D22" s="192"/>
    </row>
    <row r="23" spans="1:4">
      <c r="A23" s="525" t="s">
        <v>921</v>
      </c>
      <c r="B23" s="525"/>
      <c r="C23" s="190"/>
      <c r="D23" s="192"/>
    </row>
    <row r="24" spans="1:4">
      <c r="A24" s="525"/>
      <c r="B24" s="613" t="s">
        <v>391</v>
      </c>
      <c r="C24" s="190"/>
      <c r="D24" s="192"/>
    </row>
    <row r="25" spans="1:4">
      <c r="A25" s="585"/>
      <c r="B25" s="585"/>
      <c r="C25" s="183"/>
      <c r="D25" s="579"/>
    </row>
    <row r="26" spans="1:4">
      <c r="A26" s="186"/>
      <c r="B26" s="187"/>
      <c r="C26" s="183"/>
      <c r="D26" s="579"/>
    </row>
    <row r="27" spans="1:4">
      <c r="A27" s="186"/>
      <c r="B27" s="187"/>
      <c r="C27" s="183"/>
      <c r="D27" s="579"/>
    </row>
    <row r="28" spans="1:4" ht="15.75">
      <c r="A28" s="189" t="s">
        <v>392</v>
      </c>
      <c r="B28" s="585"/>
      <c r="C28" s="183"/>
      <c r="D28" s="579"/>
    </row>
    <row r="29" spans="1:4" ht="15" customHeight="1">
      <c r="A29" s="667" t="s">
        <v>922</v>
      </c>
      <c r="B29" s="667"/>
      <c r="C29" s="667"/>
      <c r="D29" s="667"/>
    </row>
    <row r="30" spans="1:4">
      <c r="A30" s="667"/>
      <c r="B30" s="667"/>
      <c r="C30" s="667"/>
      <c r="D30" s="667"/>
    </row>
    <row r="31" spans="1:4">
      <c r="A31" s="667"/>
      <c r="B31" s="667"/>
      <c r="C31" s="667"/>
      <c r="D31" s="667"/>
    </row>
    <row r="32" spans="1:4">
      <c r="A32" s="585"/>
      <c r="B32" s="585"/>
      <c r="C32" s="183"/>
      <c r="D32" s="579"/>
    </row>
    <row r="33" spans="1:4">
      <c r="A33" s="585"/>
      <c r="B33" s="585"/>
      <c r="C33" s="183"/>
      <c r="D33" s="579"/>
    </row>
    <row r="50" spans="1:4">
      <c r="A50" s="585"/>
      <c r="B50" s="585"/>
      <c r="C50" s="183"/>
      <c r="D50" s="579"/>
    </row>
    <row r="51" spans="1:4">
      <c r="A51" s="585"/>
      <c r="B51" s="585"/>
      <c r="C51" s="183"/>
      <c r="D51" s="579"/>
    </row>
    <row r="52" spans="1:4">
      <c r="A52" s="585" t="s">
        <v>923</v>
      </c>
      <c r="B52" s="585"/>
      <c r="C52" s="190"/>
      <c r="D52" s="579"/>
    </row>
    <row r="53" spans="1:4">
      <c r="A53" s="579" t="s">
        <v>924</v>
      </c>
      <c r="B53" s="585"/>
      <c r="C53" s="183"/>
      <c r="D53" s="579"/>
    </row>
    <row r="54" spans="1:4">
      <c r="A54" s="585"/>
      <c r="B54" s="585"/>
      <c r="C54" s="183"/>
      <c r="D54" s="579"/>
    </row>
    <row r="55" spans="1:4">
      <c r="A55" s="585"/>
      <c r="B55" s="585"/>
      <c r="C55" s="183"/>
      <c r="D55" s="579"/>
    </row>
    <row r="56" spans="1:4">
      <c r="A56" s="585"/>
      <c r="B56" s="585"/>
      <c r="C56" s="183"/>
      <c r="D56" s="579"/>
    </row>
    <row r="57" spans="1:4" ht="15.75">
      <c r="A57" s="189" t="s">
        <v>393</v>
      </c>
      <c r="B57" s="585"/>
      <c r="C57" s="183"/>
      <c r="D57" s="579"/>
    </row>
    <row r="58" spans="1:4">
      <c r="A58" s="192" t="s">
        <v>925</v>
      </c>
      <c r="B58" s="187"/>
      <c r="C58" s="190"/>
      <c r="D58" s="192"/>
    </row>
    <row r="59" spans="1:4" ht="15.75">
      <c r="A59" s="189"/>
      <c r="B59" s="525"/>
      <c r="C59" s="190"/>
      <c r="D59" s="192"/>
    </row>
    <row r="60" spans="1:4">
      <c r="A60" s="585"/>
      <c r="B60" s="585"/>
      <c r="C60" s="183"/>
      <c r="D60" s="579"/>
    </row>
    <row r="61" spans="1:4">
      <c r="A61" s="585"/>
      <c r="B61" s="185"/>
      <c r="C61" s="183"/>
      <c r="D61" s="579"/>
    </row>
    <row r="62" spans="1:4">
      <c r="A62" s="585"/>
      <c r="B62" s="185"/>
      <c r="C62" s="183"/>
      <c r="D62" s="579"/>
    </row>
    <row r="63" spans="1:4">
      <c r="A63" s="585"/>
      <c r="B63" s="585"/>
      <c r="C63" s="183"/>
      <c r="D63" s="579"/>
    </row>
    <row r="64" spans="1:4">
      <c r="A64" s="585"/>
      <c r="B64" s="185"/>
      <c r="C64" s="183"/>
      <c r="D64" s="579"/>
    </row>
    <row r="65" spans="2:2">
      <c r="B65" s="585"/>
    </row>
    <row r="66" spans="2:2">
      <c r="B66" s="585"/>
    </row>
    <row r="67" spans="2:2">
      <c r="B67" s="585"/>
    </row>
    <row r="68" spans="2:2">
      <c r="B68" s="585"/>
    </row>
    <row r="69" spans="2:2">
      <c r="B69" s="585"/>
    </row>
    <row r="70" spans="2:2">
      <c r="B70" s="185"/>
    </row>
    <row r="71" spans="2:2">
      <c r="B71" s="185"/>
    </row>
    <row r="72" spans="2:2">
      <c r="B72" s="585"/>
    </row>
    <row r="73" spans="2:2">
      <c r="B73" s="185"/>
    </row>
    <row r="74" spans="2:2">
      <c r="B74" s="585"/>
    </row>
    <row r="75" spans="2:2">
      <c r="B75" s="585"/>
    </row>
    <row r="76" spans="2:2">
      <c r="B76" s="585"/>
    </row>
    <row r="77" spans="2:2">
      <c r="B77" s="585"/>
    </row>
    <row r="78" spans="2:2">
      <c r="B78" s="585"/>
    </row>
    <row r="79" spans="2:2">
      <c r="B79" s="585"/>
    </row>
    <row r="80" spans="2:2">
      <c r="B80" s="585"/>
    </row>
    <row r="81" spans="1:4">
      <c r="A81" s="525" t="s">
        <v>394</v>
      </c>
      <c r="B81" s="585"/>
      <c r="C81" s="183"/>
      <c r="D81" s="579"/>
    </row>
    <row r="82" spans="1:4">
      <c r="A82" s="192" t="s">
        <v>395</v>
      </c>
      <c r="B82" s="525"/>
      <c r="C82" s="190"/>
      <c r="D82" s="579"/>
    </row>
    <row r="83" spans="1:4">
      <c r="B83" s="525"/>
      <c r="C83" s="190"/>
      <c r="D83" s="579"/>
    </row>
    <row r="84" spans="1:4">
      <c r="A84" s="579"/>
      <c r="B84" s="585"/>
      <c r="C84" s="183"/>
      <c r="D84" s="579"/>
    </row>
    <row r="85" spans="1:4">
      <c r="A85" s="579"/>
      <c r="B85" s="585"/>
      <c r="C85" s="183"/>
      <c r="D85" s="579"/>
    </row>
    <row r="86" spans="1:4">
      <c r="A86" s="585"/>
      <c r="B86" s="585"/>
      <c r="C86" s="585"/>
      <c r="D86" s="585"/>
    </row>
    <row r="87" spans="1:4">
      <c r="A87" s="585"/>
      <c r="B87" s="585"/>
      <c r="C87" s="183"/>
      <c r="D87" s="579"/>
    </row>
    <row r="88" spans="1:4">
      <c r="A88" s="585"/>
      <c r="B88" s="585"/>
      <c r="C88" s="183"/>
      <c r="D88" s="579"/>
    </row>
    <row r="89" spans="1:4">
      <c r="A89" s="585"/>
      <c r="B89" s="585"/>
      <c r="C89" s="183"/>
      <c r="D89" s="579"/>
    </row>
    <row r="90" spans="1:4">
      <c r="A90" s="585"/>
      <c r="B90" s="585"/>
      <c r="C90" s="183"/>
      <c r="D90" s="579"/>
    </row>
    <row r="91" spans="1:4">
      <c r="A91" s="585"/>
      <c r="B91" s="585"/>
      <c r="C91" s="183"/>
      <c r="D91" s="579"/>
    </row>
    <row r="92" spans="1:4">
      <c r="A92" s="585"/>
      <c r="B92" s="585"/>
      <c r="C92" s="183"/>
      <c r="D92" s="579"/>
    </row>
    <row r="93" spans="1:4">
      <c r="A93" s="585"/>
      <c r="B93" s="585"/>
      <c r="C93" s="183"/>
      <c r="D93" s="579"/>
    </row>
    <row r="94" spans="1:4">
      <c r="A94" s="585"/>
      <c r="B94" s="585"/>
      <c r="C94" s="183"/>
      <c r="D94" s="579"/>
    </row>
    <row r="95" spans="1:4">
      <c r="A95" s="585"/>
      <c r="B95" s="585"/>
      <c r="C95" s="183"/>
      <c r="D95" s="579"/>
    </row>
    <row r="96" spans="1:4">
      <c r="A96" s="585"/>
      <c r="B96" s="585"/>
      <c r="C96" s="183"/>
      <c r="D96" s="579"/>
    </row>
  </sheetData>
  <mergeCells count="4">
    <mergeCell ref="A4:D4"/>
    <mergeCell ref="A10:D10"/>
    <mergeCell ref="A12:D12"/>
    <mergeCell ref="A29:D31"/>
  </mergeCells>
  <conditionalFormatting sqref="D2:D3 D18:D27 D32:D35 D79:D83">
    <cfRule type="cellIs" dxfId="62" priority="1" operator="equal">
      <formula>3</formula>
    </cfRule>
    <cfRule type="cellIs" dxfId="61" priority="2" operator="equal">
      <formula>3</formula>
    </cfRule>
    <cfRule type="cellIs" dxfId="60" priority="3" operator="equal">
      <formula>3</formula>
    </cfRule>
    <cfRule type="cellIs" dxfId="59" priority="4" operator="equal">
      <formula>2</formula>
    </cfRule>
    <cfRule type="cellIs" dxfId="58" priority="5" operator="equal">
      <formula>3</formula>
    </cfRule>
    <cfRule type="cellIs" dxfId="57" priority="6" operator="equal">
      <formula>1</formula>
    </cfRule>
    <cfRule type="cellIs" dxfId="56" priority="7" operator="equal">
      <formula>3</formula>
    </cfRule>
    <cfRule type="cellIs" dxfId="55" priority="8" operator="equal">
      <formula>2</formula>
    </cfRule>
    <cfRule type="cellIs" dxfId="54" priority="9" operator="equal">
      <formula>3</formula>
    </cfRule>
  </conditionalFormatting>
  <conditionalFormatting sqref="D1 D9 D13 D50:D51 D78 D59:D68 D16 D54:D57 D84:D85 D11 D87:D287">
    <cfRule type="cellIs" dxfId="53" priority="55" operator="equal">
      <formula>3</formula>
    </cfRule>
    <cfRule type="cellIs" dxfId="52" priority="56" operator="equal">
      <formula>3</formula>
    </cfRule>
    <cfRule type="cellIs" dxfId="51" priority="57" operator="equal">
      <formula>3</formula>
    </cfRule>
    <cfRule type="cellIs" dxfId="50" priority="58" operator="equal">
      <formula>2</formula>
    </cfRule>
    <cfRule type="cellIs" dxfId="49" priority="59" operator="equal">
      <formula>3</formula>
    </cfRule>
    <cfRule type="cellIs" dxfId="48" priority="60" operator="equal">
      <formula>1</formula>
    </cfRule>
    <cfRule type="cellIs" dxfId="47" priority="61" operator="equal">
      <formula>3</formula>
    </cfRule>
    <cfRule type="cellIs" dxfId="46" priority="62" operator="equal">
      <formula>2</formula>
    </cfRule>
    <cfRule type="cellIs" dxfId="45" priority="63" operator="equal">
      <formula>3</formula>
    </cfRule>
  </conditionalFormatting>
  <conditionalFormatting sqref="D45:D49 D28">
    <cfRule type="cellIs" dxfId="44" priority="46" operator="equal">
      <formula>3</formula>
    </cfRule>
    <cfRule type="cellIs" dxfId="43" priority="47" operator="equal">
      <formula>3</formula>
    </cfRule>
    <cfRule type="cellIs" dxfId="42" priority="48" operator="equal">
      <formula>3</formula>
    </cfRule>
    <cfRule type="cellIs" dxfId="41" priority="49" operator="equal">
      <formula>2</formula>
    </cfRule>
    <cfRule type="cellIs" dxfId="40" priority="50" operator="equal">
      <formula>3</formula>
    </cfRule>
    <cfRule type="cellIs" dxfId="39" priority="51" operator="equal">
      <formula>1</formula>
    </cfRule>
    <cfRule type="cellIs" dxfId="38" priority="52" operator="equal">
      <formula>3</formula>
    </cfRule>
    <cfRule type="cellIs" dxfId="37" priority="53" operator="equal">
      <formula>2</formula>
    </cfRule>
    <cfRule type="cellIs" dxfId="36" priority="54" operator="equal">
      <formula>3</formula>
    </cfRule>
  </conditionalFormatting>
  <conditionalFormatting sqref="D69:D77">
    <cfRule type="cellIs" dxfId="35" priority="37" operator="equal">
      <formula>3</formula>
    </cfRule>
    <cfRule type="cellIs" dxfId="34" priority="38" operator="equal">
      <formula>3</formula>
    </cfRule>
    <cfRule type="cellIs" dxfId="33" priority="39" operator="equal">
      <formula>3</formula>
    </cfRule>
    <cfRule type="cellIs" dxfId="32" priority="40" operator="equal">
      <formula>2</formula>
    </cfRule>
    <cfRule type="cellIs" dxfId="31" priority="41" operator="equal">
      <formula>3</formula>
    </cfRule>
    <cfRule type="cellIs" dxfId="30" priority="42" operator="equal">
      <formula>1</formula>
    </cfRule>
    <cfRule type="cellIs" dxfId="29" priority="43" operator="equal">
      <formula>3</formula>
    </cfRule>
    <cfRule type="cellIs" dxfId="28" priority="44" operator="equal">
      <formula>2</formula>
    </cfRule>
    <cfRule type="cellIs" dxfId="27" priority="45" operator="equal">
      <formula>3</formula>
    </cfRule>
  </conditionalFormatting>
  <conditionalFormatting sqref="D36:D44">
    <cfRule type="cellIs" dxfId="26" priority="28" operator="equal">
      <formula>3</formula>
    </cfRule>
    <cfRule type="cellIs" dxfId="25" priority="29" operator="equal">
      <formula>3</formula>
    </cfRule>
    <cfRule type="cellIs" dxfId="24" priority="30" operator="equal">
      <formula>3</formula>
    </cfRule>
    <cfRule type="cellIs" dxfId="23" priority="31" operator="equal">
      <formula>2</formula>
    </cfRule>
    <cfRule type="cellIs" dxfId="22" priority="32" operator="equal">
      <formula>3</formula>
    </cfRule>
    <cfRule type="cellIs" dxfId="21" priority="33" operator="equal">
      <formula>1</formula>
    </cfRule>
    <cfRule type="cellIs" dxfId="20" priority="34" operator="equal">
      <formula>3</formula>
    </cfRule>
    <cfRule type="cellIs" dxfId="19" priority="35" operator="equal">
      <formula>2</formula>
    </cfRule>
    <cfRule type="cellIs" dxfId="18" priority="36" operator="equal">
      <formula>3</formula>
    </cfRule>
  </conditionalFormatting>
  <conditionalFormatting sqref="D52:D53">
    <cfRule type="cellIs" dxfId="17" priority="19" operator="equal">
      <formula>3</formula>
    </cfRule>
    <cfRule type="cellIs" dxfId="16" priority="20" operator="equal">
      <formula>3</formula>
    </cfRule>
    <cfRule type="cellIs" dxfId="15" priority="21" operator="equal">
      <formula>3</formula>
    </cfRule>
    <cfRule type="cellIs" dxfId="14" priority="22" operator="equal">
      <formula>2</formula>
    </cfRule>
    <cfRule type="cellIs" dxfId="13" priority="23" operator="equal">
      <formula>3</formula>
    </cfRule>
    <cfRule type="cellIs" dxfId="12" priority="24" operator="equal">
      <formula>1</formula>
    </cfRule>
    <cfRule type="cellIs" dxfId="11" priority="25" operator="equal">
      <formula>3</formula>
    </cfRule>
    <cfRule type="cellIs" dxfId="10" priority="26" operator="equal">
      <formula>2</formula>
    </cfRule>
    <cfRule type="cellIs" dxfId="9" priority="27" operator="equal">
      <formula>3</formula>
    </cfRule>
  </conditionalFormatting>
  <conditionalFormatting sqref="D58">
    <cfRule type="cellIs" dxfId="8" priority="10" operator="equal">
      <formula>3</formula>
    </cfRule>
    <cfRule type="cellIs" dxfId="7" priority="11" operator="equal">
      <formula>3</formula>
    </cfRule>
    <cfRule type="cellIs" dxfId="6" priority="12" operator="equal">
      <formula>3</formula>
    </cfRule>
    <cfRule type="cellIs" dxfId="5" priority="13" operator="equal">
      <formula>2</formula>
    </cfRule>
    <cfRule type="cellIs" dxfId="4" priority="14" operator="equal">
      <formula>3</formula>
    </cfRule>
    <cfRule type="cellIs" dxfId="3" priority="15" operator="equal">
      <formula>1</formula>
    </cfRule>
    <cfRule type="cellIs" dxfId="2" priority="16" operator="equal">
      <formula>3</formula>
    </cfRule>
    <cfRule type="cellIs" dxfId="1" priority="17" operator="equal">
      <formula>2</formula>
    </cfRule>
    <cfRule type="cellIs" dxfId="0" priority="18" operator="equal">
      <formula>3</formula>
    </cfRule>
  </conditionalFormatting>
  <hyperlinks>
    <hyperlink ref="B22" r:id="rId1"/>
    <hyperlink ref="B20" r:id="rId2"/>
    <hyperlink ref="B16" r:id="rId3"/>
    <hyperlink ref="B24" r:id="rId4"/>
    <hyperlink ref="B18" r:id="rId5"/>
  </hyperlinks>
  <pageMargins left="0.7" right="0.7" top="0.78740157499999996" bottom="0.78740157499999996" header="0.3" footer="0.3"/>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heetViews>
  <sheetFormatPr baseColWidth="10" defaultRowHeight="15"/>
  <cols>
    <col min="1" max="1" width="18.28515625" customWidth="1"/>
    <col min="2" max="14" width="18" customWidth="1"/>
  </cols>
  <sheetData>
    <row r="1" spans="1:14">
      <c r="A1" s="3" t="s">
        <v>310</v>
      </c>
    </row>
    <row r="2" spans="1:14">
      <c r="A2" s="62" t="s">
        <v>29</v>
      </c>
    </row>
    <row r="3" spans="1:14">
      <c r="A3" s="62"/>
    </row>
    <row r="4" spans="1:14">
      <c r="A4" s="740" t="s">
        <v>45</v>
      </c>
      <c r="B4" s="741"/>
      <c r="C4" s="741"/>
      <c r="D4" s="741"/>
      <c r="E4" s="741"/>
      <c r="F4" s="741"/>
      <c r="G4" s="741"/>
      <c r="H4" s="741"/>
      <c r="I4" s="741"/>
      <c r="J4" s="741"/>
      <c r="K4" s="741"/>
      <c r="L4" s="742"/>
    </row>
    <row r="5" spans="1:14" ht="21.75" customHeight="1">
      <c r="A5" s="765"/>
      <c r="B5" s="728" t="s">
        <v>770</v>
      </c>
      <c r="C5" s="729"/>
      <c r="D5" s="729"/>
      <c r="E5" s="729"/>
      <c r="F5" s="730"/>
      <c r="G5" s="740" t="s">
        <v>771</v>
      </c>
      <c r="H5" s="741"/>
      <c r="I5" s="741"/>
      <c r="J5" s="741"/>
      <c r="K5" s="742"/>
      <c r="L5" s="767" t="s">
        <v>809</v>
      </c>
      <c r="M5" s="276"/>
      <c r="N5" s="276"/>
    </row>
    <row r="6" spans="1:14" ht="18.75" customHeight="1">
      <c r="A6" s="766"/>
      <c r="B6" s="427" t="s">
        <v>32</v>
      </c>
      <c r="C6" s="426" t="s">
        <v>47</v>
      </c>
      <c r="D6" s="426" t="s">
        <v>41</v>
      </c>
      <c r="E6" s="426" t="s">
        <v>448</v>
      </c>
      <c r="F6" s="425" t="s">
        <v>316</v>
      </c>
      <c r="G6" s="426" t="s">
        <v>32</v>
      </c>
      <c r="H6" s="426" t="s">
        <v>315</v>
      </c>
      <c r="I6" s="426" t="s">
        <v>41</v>
      </c>
      <c r="J6" s="426" t="s">
        <v>314</v>
      </c>
      <c r="K6" s="425" t="s">
        <v>316</v>
      </c>
      <c r="L6" s="768"/>
      <c r="N6" s="276"/>
    </row>
    <row r="7" spans="1:14">
      <c r="A7" s="412" t="s">
        <v>22</v>
      </c>
      <c r="B7" s="428">
        <f>G7/$L$7*100</f>
        <v>36.923133631493585</v>
      </c>
      <c r="C7" s="429">
        <f>H7/$L$7*100</f>
        <v>59.322013073180322</v>
      </c>
      <c r="D7" s="429">
        <f>I7/$L$7*100</f>
        <v>1.7029537523959308</v>
      </c>
      <c r="E7" s="429">
        <f>J7/$L$7*100</f>
        <v>1.0320931832702611</v>
      </c>
      <c r="F7" s="430">
        <f>K7/$L$7*100</f>
        <v>1.0198063596599007</v>
      </c>
      <c r="G7" s="434">
        <f>[1]Daten1!D8+[1]Daten1!E8</f>
        <v>30051</v>
      </c>
      <c r="H7" s="410">
        <f>[1]Daten1!C8</f>
        <v>48281</v>
      </c>
      <c r="I7" s="410">
        <f>[1]Daten1!F8</f>
        <v>1386</v>
      </c>
      <c r="J7" s="410">
        <f>[1]Daten1!G8</f>
        <v>840</v>
      </c>
      <c r="K7" s="411">
        <f>[1]Daten1!I8</f>
        <v>830</v>
      </c>
      <c r="L7" s="413">
        <f>SUM(G7:K7)</f>
        <v>81388</v>
      </c>
      <c r="N7" s="276"/>
    </row>
    <row r="8" spans="1:14">
      <c r="A8" s="412" t="s">
        <v>21</v>
      </c>
      <c r="B8" s="407">
        <f>G8/$L$8*100</f>
        <v>34.874090386824967</v>
      </c>
      <c r="C8" s="408">
        <f>H8/$L$8*100</f>
        <v>60.946476445806205</v>
      </c>
      <c r="D8" s="408">
        <f>I8/$L$8*100</f>
        <v>2.1734967445423208</v>
      </c>
      <c r="E8" s="408">
        <f>J8/$L$8*100</f>
        <v>1.0029682114132517</v>
      </c>
      <c r="F8" s="409">
        <f>K8/$L$8*100</f>
        <v>1.0029682114132517</v>
      </c>
      <c r="G8" s="435">
        <f>[1]Daten1!D13+[1]Daten1!E13</f>
        <v>14569</v>
      </c>
      <c r="H8" s="414">
        <f>[1]Daten1!C13</f>
        <v>25461</v>
      </c>
      <c r="I8" s="414">
        <f>[1]Daten1!F13</f>
        <v>908</v>
      </c>
      <c r="J8" s="414">
        <f>[1]Daten1!G13</f>
        <v>419</v>
      </c>
      <c r="K8" s="415">
        <f>[1]Daten1!I13</f>
        <v>419</v>
      </c>
      <c r="L8" s="413">
        <f>SUM(G8:K8)</f>
        <v>41776</v>
      </c>
      <c r="N8" s="276"/>
    </row>
    <row r="9" spans="1:14">
      <c r="A9" s="416" t="s">
        <v>20</v>
      </c>
      <c r="B9" s="417">
        <f>G9/$L$9*100</f>
        <v>39.084115924467334</v>
      </c>
      <c r="C9" s="418">
        <f>H9/$L$9*100</f>
        <v>57.608805412501262</v>
      </c>
      <c r="D9" s="418">
        <f>I9/$L$9*100</f>
        <v>1.2067050388771079</v>
      </c>
      <c r="E9" s="418">
        <f>J9/$L$9*100</f>
        <v>1.0628092497223063</v>
      </c>
      <c r="F9" s="419">
        <f>K9/$L$9*100</f>
        <v>1.0375643744319902</v>
      </c>
      <c r="G9" s="436">
        <f>[1]Daten1!D18+[1]Daten1!E18</f>
        <v>15482</v>
      </c>
      <c r="H9" s="421">
        <f>[1]Daten1!C18</f>
        <v>22820</v>
      </c>
      <c r="I9" s="421">
        <f>[1]Daten1!F18</f>
        <v>478</v>
      </c>
      <c r="J9" s="421">
        <f>[1]Daten1!G18</f>
        <v>421</v>
      </c>
      <c r="K9" s="422">
        <f>[1]Daten1!I18</f>
        <v>411</v>
      </c>
      <c r="L9" s="420">
        <f>SUM(G9:K9)</f>
        <v>39612</v>
      </c>
      <c r="N9" s="276"/>
    </row>
    <row r="10" spans="1:14">
      <c r="A10" s="276"/>
      <c r="B10" s="276"/>
      <c r="C10" s="276"/>
      <c r="D10" s="276"/>
      <c r="E10" s="276"/>
      <c r="F10" s="276"/>
      <c r="G10" s="276"/>
      <c r="H10" s="276"/>
      <c r="I10" s="276"/>
      <c r="J10" s="276"/>
      <c r="K10" s="276"/>
      <c r="L10" s="276"/>
      <c r="M10" s="276"/>
      <c r="N10" s="276"/>
    </row>
    <row r="11" spans="1:14" s="390" customFormat="1" ht="15" customHeight="1">
      <c r="A11" s="720" t="s">
        <v>808</v>
      </c>
      <c r="B11" s="720"/>
      <c r="C11" s="720"/>
      <c r="D11" s="720"/>
      <c r="E11" s="720"/>
      <c r="F11" s="720"/>
      <c r="G11" s="720"/>
      <c r="H11" s="720"/>
      <c r="I11" s="720"/>
      <c r="J11" s="720"/>
      <c r="K11" s="720"/>
      <c r="L11" s="720"/>
      <c r="M11" s="276"/>
      <c r="N11" s="276"/>
    </row>
    <row r="12" spans="1:14" s="390" customFormat="1">
      <c r="A12" s="720"/>
      <c r="B12" s="720"/>
      <c r="C12" s="720"/>
      <c r="D12" s="720"/>
      <c r="E12" s="720"/>
      <c r="F12" s="720"/>
      <c r="G12" s="720"/>
      <c r="H12" s="720"/>
      <c r="I12" s="720"/>
      <c r="J12" s="720"/>
      <c r="K12" s="720"/>
      <c r="L12" s="720"/>
      <c r="M12" s="276"/>
      <c r="N12" s="276"/>
    </row>
    <row r="13" spans="1:14" s="390" customFormat="1">
      <c r="A13" s="356"/>
      <c r="B13" s="356"/>
      <c r="C13" s="356"/>
      <c r="D13" s="356"/>
      <c r="E13" s="356"/>
      <c r="F13" s="356"/>
      <c r="G13" s="356"/>
      <c r="H13" s="356"/>
      <c r="I13" s="356"/>
      <c r="J13" s="356"/>
      <c r="K13" s="356"/>
      <c r="L13" s="356"/>
      <c r="M13" s="276"/>
      <c r="N13" s="276"/>
    </row>
    <row r="14" spans="1:14" s="390" customFormat="1">
      <c r="A14" s="276"/>
      <c r="B14" s="276"/>
      <c r="C14" s="276"/>
      <c r="D14" s="276"/>
      <c r="E14" s="276"/>
      <c r="F14" s="276"/>
      <c r="G14" s="276"/>
      <c r="H14" s="276"/>
      <c r="I14" s="276"/>
      <c r="J14" s="276"/>
      <c r="K14" s="276"/>
      <c r="L14" s="276"/>
      <c r="M14" s="276"/>
      <c r="N14" s="276"/>
    </row>
    <row r="15" spans="1:14">
      <c r="A15" s="193" t="s">
        <v>311</v>
      </c>
      <c r="B15" s="276"/>
      <c r="C15" s="276"/>
      <c r="D15" s="276"/>
      <c r="E15" s="276"/>
      <c r="F15" s="276"/>
      <c r="G15" s="276"/>
      <c r="H15" s="276"/>
      <c r="I15" s="276"/>
      <c r="J15" s="276"/>
      <c r="K15" s="276"/>
      <c r="L15" s="276"/>
      <c r="M15" s="276"/>
      <c r="N15" s="276"/>
    </row>
    <row r="16" spans="1:14">
      <c r="A16" s="331" t="s">
        <v>29</v>
      </c>
      <c r="B16" s="276"/>
      <c r="C16" s="276"/>
      <c r="D16" s="276"/>
      <c r="E16" s="276"/>
      <c r="F16" s="276"/>
      <c r="G16" s="276"/>
      <c r="H16" s="276"/>
      <c r="I16" s="276"/>
      <c r="J16" s="276"/>
      <c r="K16" s="276"/>
      <c r="L16" s="276"/>
      <c r="M16" s="276"/>
      <c r="N16" s="276"/>
    </row>
    <row r="17" spans="1:14">
      <c r="A17" s="276"/>
      <c r="B17" s="276"/>
      <c r="C17" s="276"/>
      <c r="D17" s="276"/>
      <c r="E17" s="276"/>
      <c r="F17" s="276"/>
      <c r="G17" s="276"/>
      <c r="H17" s="276"/>
      <c r="I17" s="276"/>
      <c r="J17" s="276"/>
      <c r="K17" s="276"/>
      <c r="L17" s="276"/>
      <c r="M17" s="276"/>
      <c r="N17" s="276"/>
    </row>
    <row r="18" spans="1:14">
      <c r="A18" s="740" t="s">
        <v>51</v>
      </c>
      <c r="B18" s="741"/>
      <c r="C18" s="741"/>
      <c r="D18" s="741"/>
      <c r="E18" s="741"/>
      <c r="F18" s="741"/>
      <c r="G18" s="741"/>
      <c r="H18" s="741"/>
      <c r="I18" s="741"/>
      <c r="J18" s="741"/>
      <c r="K18" s="741"/>
      <c r="L18" s="741"/>
      <c r="M18" s="741"/>
      <c r="N18" s="742"/>
    </row>
    <row r="19" spans="1:14">
      <c r="A19" s="388"/>
      <c r="B19" s="740" t="s">
        <v>770</v>
      </c>
      <c r="C19" s="741"/>
      <c r="D19" s="741"/>
      <c r="E19" s="741"/>
      <c r="F19" s="741"/>
      <c r="G19" s="742"/>
      <c r="H19" s="740" t="s">
        <v>771</v>
      </c>
      <c r="I19" s="741"/>
      <c r="J19" s="741"/>
      <c r="K19" s="741"/>
      <c r="L19" s="741"/>
      <c r="M19" s="741"/>
      <c r="N19" s="742"/>
    </row>
    <row r="20" spans="1:14" s="47" customFormat="1" ht="19.5" customHeight="1">
      <c r="A20" s="423"/>
      <c r="B20" s="762" t="s">
        <v>46</v>
      </c>
      <c r="C20" s="763"/>
      <c r="D20" s="763"/>
      <c r="E20" s="763"/>
      <c r="F20" s="763"/>
      <c r="G20" s="764"/>
      <c r="H20" s="728" t="s">
        <v>46</v>
      </c>
      <c r="I20" s="729"/>
      <c r="J20" s="729"/>
      <c r="K20" s="729"/>
      <c r="L20" s="729"/>
      <c r="M20" s="730"/>
      <c r="N20" s="760" t="s">
        <v>810</v>
      </c>
    </row>
    <row r="21" spans="1:14" s="47" customFormat="1" ht="39.75" customHeight="1">
      <c r="A21" s="424"/>
      <c r="B21" s="431" t="s">
        <v>42</v>
      </c>
      <c r="C21" s="432" t="s">
        <v>36</v>
      </c>
      <c r="D21" s="432" t="s">
        <v>35</v>
      </c>
      <c r="E21" s="432" t="s">
        <v>25</v>
      </c>
      <c r="F21" s="432" t="s">
        <v>38</v>
      </c>
      <c r="G21" s="433" t="s">
        <v>317</v>
      </c>
      <c r="H21" s="431" t="s">
        <v>42</v>
      </c>
      <c r="I21" s="432" t="s">
        <v>36</v>
      </c>
      <c r="J21" s="432" t="s">
        <v>35</v>
      </c>
      <c r="K21" s="432" t="s">
        <v>25</v>
      </c>
      <c r="L21" s="432" t="s">
        <v>38</v>
      </c>
      <c r="M21" s="433" t="s">
        <v>317</v>
      </c>
      <c r="N21" s="761"/>
    </row>
    <row r="22" spans="1:14">
      <c r="A22" s="127" t="s">
        <v>319</v>
      </c>
      <c r="B22" s="32">
        <v>26.503224236525124</v>
      </c>
      <c r="C22" s="33">
        <v>32.663341039055851</v>
      </c>
      <c r="D22" s="33">
        <v>12.292249665409418</v>
      </c>
      <c r="E22" s="33">
        <v>16.891349312568437</v>
      </c>
      <c r="F22" s="33">
        <v>6.5774425112544108</v>
      </c>
      <c r="G22" s="34">
        <v>5.0723932351867624</v>
      </c>
      <c r="H22" s="43">
        <v>21783</v>
      </c>
      <c r="I22" s="40">
        <v>26846</v>
      </c>
      <c r="J22" s="40">
        <v>10103</v>
      </c>
      <c r="K22" s="40">
        <v>13883</v>
      </c>
      <c r="L22" s="40">
        <v>5406</v>
      </c>
      <c r="M22" s="41">
        <v>4169</v>
      </c>
      <c r="N22" s="41">
        <v>82190</v>
      </c>
    </row>
    <row r="23" spans="1:14">
      <c r="A23" s="105" t="s">
        <v>21</v>
      </c>
      <c r="B23" s="21">
        <v>21.484814398200225</v>
      </c>
      <c r="C23" s="11">
        <v>30.785247588732261</v>
      </c>
      <c r="D23" s="11">
        <v>11.822990211329968</v>
      </c>
      <c r="E23" s="11">
        <v>21.252662566115404</v>
      </c>
      <c r="F23" s="11">
        <v>8.704497044252447</v>
      </c>
      <c r="G23" s="18">
        <v>5.9497881913696959</v>
      </c>
      <c r="H23" s="44">
        <v>8977</v>
      </c>
      <c r="I23" s="36">
        <v>12863</v>
      </c>
      <c r="J23" s="36">
        <v>4940</v>
      </c>
      <c r="K23" s="36">
        <v>8880</v>
      </c>
      <c r="L23" s="36">
        <v>3637</v>
      </c>
      <c r="M23" s="37">
        <v>2486</v>
      </c>
      <c r="N23" s="37">
        <v>41783</v>
      </c>
    </row>
    <row r="24" spans="1:14">
      <c r="A24" s="106" t="s">
        <v>20</v>
      </c>
      <c r="B24" s="22">
        <v>31.692528522285741</v>
      </c>
      <c r="C24" s="15">
        <v>34.605390155171136</v>
      </c>
      <c r="D24" s="15">
        <v>12.777489048927166</v>
      </c>
      <c r="E24" s="15">
        <v>12.381518053802559</v>
      </c>
      <c r="F24" s="15">
        <v>4.3779543148464377</v>
      </c>
      <c r="G24" s="20">
        <v>4.1651199049669607</v>
      </c>
      <c r="H24" s="45">
        <v>12806</v>
      </c>
      <c r="I24" s="38">
        <v>13983</v>
      </c>
      <c r="J24" s="38">
        <v>5163</v>
      </c>
      <c r="K24" s="38">
        <v>5003</v>
      </c>
      <c r="L24" s="38">
        <v>1769</v>
      </c>
      <c r="M24" s="39">
        <v>1683</v>
      </c>
      <c r="N24" s="39">
        <v>40407</v>
      </c>
    </row>
    <row r="25" spans="1:14">
      <c r="A25" s="127" t="s">
        <v>184</v>
      </c>
      <c r="B25" s="32">
        <v>64.271961946468352</v>
      </c>
      <c r="C25" s="33">
        <v>31.413039374834838</v>
      </c>
      <c r="D25" s="33">
        <v>1.679942617690362</v>
      </c>
      <c r="E25" s="33">
        <v>0.64555098342708295</v>
      </c>
      <c r="F25" s="33">
        <v>0.90603646796783566</v>
      </c>
      <c r="G25" s="34">
        <v>1.0834686096115369</v>
      </c>
      <c r="H25" s="43">
        <v>17025</v>
      </c>
      <c r="I25" s="40">
        <v>8321</v>
      </c>
      <c r="J25" s="40">
        <v>445</v>
      </c>
      <c r="K25" s="40">
        <v>171</v>
      </c>
      <c r="L25" s="40">
        <v>240</v>
      </c>
      <c r="M25" s="41">
        <v>287</v>
      </c>
      <c r="N25" s="41">
        <v>26489</v>
      </c>
    </row>
    <row r="26" spans="1:14">
      <c r="A26" s="105" t="s">
        <v>21</v>
      </c>
      <c r="B26" s="21">
        <v>58.525308888003188</v>
      </c>
      <c r="C26" s="11">
        <v>36.17377441211638</v>
      </c>
      <c r="D26" s="11">
        <v>1.9529693104822639</v>
      </c>
      <c r="E26" s="11">
        <v>0.90872857712235955</v>
      </c>
      <c r="F26" s="11">
        <v>1.3312076524511758</v>
      </c>
      <c r="G26" s="18">
        <v>1.1080111598246314</v>
      </c>
      <c r="H26" s="44">
        <v>7342</v>
      </c>
      <c r="I26" s="36">
        <v>4538</v>
      </c>
      <c r="J26" s="36">
        <v>245</v>
      </c>
      <c r="K26" s="36">
        <v>114</v>
      </c>
      <c r="L26" s="36">
        <v>167</v>
      </c>
      <c r="M26" s="37">
        <v>139</v>
      </c>
      <c r="N26" s="37">
        <v>12545</v>
      </c>
    </row>
    <row r="27" spans="1:14">
      <c r="A27" s="106" t="s">
        <v>20</v>
      </c>
      <c r="B27" s="22">
        <v>69.442053930005741</v>
      </c>
      <c r="C27" s="15">
        <v>27.129948364888122</v>
      </c>
      <c r="D27" s="15">
        <v>1.4343086632243258</v>
      </c>
      <c r="E27" s="15">
        <v>0.40877796901893293</v>
      </c>
      <c r="F27" s="15">
        <v>0.52352266207687892</v>
      </c>
      <c r="G27" s="20">
        <v>1.0613884107860012</v>
      </c>
      <c r="H27" s="45">
        <v>9683</v>
      </c>
      <c r="I27" s="38">
        <v>3783</v>
      </c>
      <c r="J27" s="38">
        <v>200</v>
      </c>
      <c r="K27" s="38">
        <v>57</v>
      </c>
      <c r="L27" s="38">
        <v>73</v>
      </c>
      <c r="M27" s="39">
        <v>148</v>
      </c>
      <c r="N27" s="39">
        <v>13944</v>
      </c>
    </row>
    <row r="28" spans="1:14">
      <c r="A28" s="127" t="s">
        <v>318</v>
      </c>
      <c r="B28" s="32">
        <v>8.7755217040139755</v>
      </c>
      <c r="C28" s="33">
        <v>34.668194368789798</v>
      </c>
      <c r="D28" s="33">
        <v>17.939856120513159</v>
      </c>
      <c r="E28" s="33">
        <v>25.43811867240181</v>
      </c>
      <c r="F28" s="33">
        <v>6.7243937714833111</v>
      </c>
      <c r="G28" s="34">
        <v>6.4539153627979493</v>
      </c>
      <c r="H28" s="43">
        <v>4672</v>
      </c>
      <c r="I28" s="40">
        <v>18457</v>
      </c>
      <c r="J28" s="40">
        <v>9551</v>
      </c>
      <c r="K28" s="40">
        <v>13543</v>
      </c>
      <c r="L28" s="40">
        <v>3580</v>
      </c>
      <c r="M28" s="41">
        <v>3436</v>
      </c>
      <c r="N28" s="41">
        <v>53239</v>
      </c>
    </row>
    <row r="29" spans="1:14">
      <c r="A29" s="105" t="s">
        <v>21</v>
      </c>
      <c r="B29" s="21">
        <v>5.7363783492177669</v>
      </c>
      <c r="C29" s="11">
        <v>29.782413235029669</v>
      </c>
      <c r="D29" s="11">
        <v>16.712821434993703</v>
      </c>
      <c r="E29" s="11">
        <v>31.134688005754363</v>
      </c>
      <c r="F29" s="11">
        <v>9.1961877360187021</v>
      </c>
      <c r="G29" s="18">
        <v>7.4375112389857945</v>
      </c>
      <c r="H29" s="44">
        <v>1595</v>
      </c>
      <c r="I29" s="36">
        <v>8281</v>
      </c>
      <c r="J29" s="36">
        <v>4647</v>
      </c>
      <c r="K29" s="36">
        <v>8657</v>
      </c>
      <c r="L29" s="36">
        <v>2557</v>
      </c>
      <c r="M29" s="37">
        <v>2068</v>
      </c>
      <c r="N29" s="37">
        <v>27805</v>
      </c>
    </row>
    <row r="30" spans="1:14">
      <c r="A30" s="106" t="s">
        <v>20</v>
      </c>
      <c r="B30" s="22">
        <v>12.097979083117087</v>
      </c>
      <c r="C30" s="15">
        <v>40.009436187780132</v>
      </c>
      <c r="D30" s="15">
        <v>19.281277030746242</v>
      </c>
      <c r="E30" s="15">
        <v>19.210505622395218</v>
      </c>
      <c r="F30" s="15">
        <v>4.0221750412833215</v>
      </c>
      <c r="G30" s="20">
        <v>5.3786270346779901</v>
      </c>
      <c r="H30" s="45">
        <v>3077</v>
      </c>
      <c r="I30" s="38">
        <v>10176</v>
      </c>
      <c r="J30" s="38">
        <v>4904</v>
      </c>
      <c r="K30" s="38">
        <v>4886</v>
      </c>
      <c r="L30" s="38">
        <v>1023</v>
      </c>
      <c r="M30" s="39">
        <v>1368</v>
      </c>
      <c r="N30" s="39">
        <v>25434</v>
      </c>
    </row>
    <row r="32" spans="1:14" ht="15" customHeight="1">
      <c r="A32" s="720" t="s">
        <v>773</v>
      </c>
      <c r="B32" s="720"/>
      <c r="C32" s="720"/>
      <c r="D32" s="720"/>
      <c r="E32" s="720"/>
      <c r="F32" s="720"/>
      <c r="G32" s="720"/>
      <c r="H32" s="720"/>
      <c r="I32" s="720"/>
      <c r="J32" s="720"/>
      <c r="K32" s="720"/>
      <c r="L32" s="720"/>
    </row>
    <row r="33" spans="1:12">
      <c r="A33" s="720"/>
      <c r="B33" s="720"/>
      <c r="C33" s="720"/>
      <c r="D33" s="720"/>
      <c r="E33" s="720"/>
      <c r="F33" s="720"/>
      <c r="G33" s="720"/>
      <c r="H33" s="720"/>
      <c r="I33" s="720"/>
      <c r="J33" s="720"/>
      <c r="K33" s="720"/>
      <c r="L33" s="720"/>
    </row>
  </sheetData>
  <sortState ref="A22:O30">
    <sortCondition ref="O22:O30"/>
  </sortState>
  <mergeCells count="13">
    <mergeCell ref="A4:L4"/>
    <mergeCell ref="A18:N18"/>
    <mergeCell ref="A5:A6"/>
    <mergeCell ref="G5:K5"/>
    <mergeCell ref="L5:L6"/>
    <mergeCell ref="A11:L12"/>
    <mergeCell ref="B5:F5"/>
    <mergeCell ref="A32:L33"/>
    <mergeCell ref="B19:G19"/>
    <mergeCell ref="H19:N19"/>
    <mergeCell ref="N20:N21"/>
    <mergeCell ref="B20:G20"/>
    <mergeCell ref="H20:M20"/>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heetViews>
  <sheetFormatPr baseColWidth="10" defaultRowHeight="15"/>
  <cols>
    <col min="1" max="1" width="24.140625" customWidth="1"/>
    <col min="2" max="4" width="15.7109375" customWidth="1"/>
  </cols>
  <sheetData>
    <row r="1" spans="1:5">
      <c r="A1" s="193" t="s">
        <v>397</v>
      </c>
    </row>
    <row r="2" spans="1:5">
      <c r="A2" s="1" t="s">
        <v>29</v>
      </c>
    </row>
    <row r="4" spans="1:5" s="438" customFormat="1">
      <c r="A4" s="676"/>
      <c r="B4" s="679" t="s">
        <v>825</v>
      </c>
      <c r="C4" s="680"/>
      <c r="D4" s="681"/>
    </row>
    <row r="5" spans="1:5" ht="26.25">
      <c r="A5" s="691"/>
      <c r="B5" s="397" t="s">
        <v>822</v>
      </c>
      <c r="C5" s="399" t="s">
        <v>823</v>
      </c>
      <c r="D5" s="400" t="s">
        <v>824</v>
      </c>
      <c r="E5" s="395"/>
    </row>
    <row r="6" spans="1:5">
      <c r="A6" s="393" t="s">
        <v>820</v>
      </c>
      <c r="B6" s="401">
        <v>30.994433097040329</v>
      </c>
      <c r="C6" s="174">
        <v>66.534502783451472</v>
      </c>
      <c r="D6" s="175">
        <v>2.4710641195081902</v>
      </c>
      <c r="E6" s="395"/>
    </row>
    <row r="7" spans="1:5">
      <c r="A7" s="394" t="s">
        <v>811</v>
      </c>
      <c r="B7" s="402">
        <v>22.104470697243457</v>
      </c>
      <c r="C7" s="176">
        <v>20.14130182997452</v>
      </c>
      <c r="D7" s="177">
        <v>57.754227472782027</v>
      </c>
      <c r="E7" s="395"/>
    </row>
    <row r="8" spans="1:5">
      <c r="A8" s="394" t="s">
        <v>812</v>
      </c>
      <c r="B8" s="402">
        <v>32.326562912160377</v>
      </c>
      <c r="C8" s="176">
        <v>43.563703508309153</v>
      </c>
      <c r="D8" s="177">
        <v>24.109733579530467</v>
      </c>
      <c r="E8" s="395"/>
    </row>
    <row r="9" spans="1:5">
      <c r="A9" s="396" t="s">
        <v>813</v>
      </c>
      <c r="B9" s="403">
        <v>34.9788816987639</v>
      </c>
      <c r="C9" s="178">
        <v>31.394582865114117</v>
      </c>
      <c r="D9" s="179">
        <v>33.626535436121983</v>
      </c>
      <c r="E9" s="395"/>
    </row>
    <row r="10" spans="1:5">
      <c r="A10" s="393" t="s">
        <v>814</v>
      </c>
      <c r="B10" s="401">
        <v>12.649490328276746</v>
      </c>
      <c r="C10" s="174">
        <v>7.384220242395056</v>
      </c>
      <c r="D10" s="175">
        <v>79.966289429328199</v>
      </c>
      <c r="E10" s="395"/>
    </row>
    <row r="11" spans="1:5">
      <c r="A11" s="394" t="s">
        <v>815</v>
      </c>
      <c r="B11" s="439" t="s">
        <v>24</v>
      </c>
      <c r="C11" s="176">
        <v>96.171027440970008</v>
      </c>
      <c r="D11" s="177">
        <v>3.8289725590299937</v>
      </c>
      <c r="E11" s="395"/>
    </row>
    <row r="12" spans="1:5">
      <c r="A12" s="394" t="s">
        <v>816</v>
      </c>
      <c r="B12" s="402">
        <v>100</v>
      </c>
      <c r="C12" s="440" t="s">
        <v>24</v>
      </c>
      <c r="D12" s="441" t="s">
        <v>24</v>
      </c>
      <c r="E12" s="395"/>
    </row>
    <row r="13" spans="1:5">
      <c r="A13" s="394" t="s">
        <v>817</v>
      </c>
      <c r="B13" s="402">
        <v>40.330477356181149</v>
      </c>
      <c r="C13" s="176">
        <v>59.669522643818851</v>
      </c>
      <c r="D13" s="177">
        <v>0</v>
      </c>
      <c r="E13" s="395"/>
    </row>
    <row r="14" spans="1:5">
      <c r="A14" s="394" t="s">
        <v>818</v>
      </c>
      <c r="B14" s="402">
        <v>98.106402164111813</v>
      </c>
      <c r="C14" s="176">
        <v>1.8935978358881875</v>
      </c>
      <c r="D14" s="177">
        <v>0</v>
      </c>
      <c r="E14" s="395"/>
    </row>
    <row r="15" spans="1:5">
      <c r="A15" s="405" t="s">
        <v>819</v>
      </c>
      <c r="B15" s="402">
        <v>29.624664879356565</v>
      </c>
      <c r="C15" s="176">
        <v>45.844504021447719</v>
      </c>
      <c r="D15" s="177">
        <v>24.530831099195709</v>
      </c>
      <c r="E15" s="395"/>
    </row>
    <row r="16" spans="1:5">
      <c r="A16" s="404" t="s">
        <v>821</v>
      </c>
      <c r="B16" s="403">
        <v>100</v>
      </c>
      <c r="C16" s="442" t="s">
        <v>24</v>
      </c>
      <c r="D16" s="443" t="s">
        <v>24</v>
      </c>
      <c r="E16" s="395"/>
    </row>
    <row r="17" spans="1:9">
      <c r="A17" s="392" t="s">
        <v>22</v>
      </c>
      <c r="B17" s="229">
        <v>28.904988481495035</v>
      </c>
      <c r="C17" s="230">
        <v>37.649363790987579</v>
      </c>
      <c r="D17" s="231">
        <v>33.445647727517382</v>
      </c>
      <c r="E17" s="395"/>
    </row>
    <row r="18" spans="1:9">
      <c r="A18" s="395"/>
      <c r="B18" s="395"/>
      <c r="C18" s="395"/>
      <c r="D18" s="395"/>
      <c r="E18" s="395"/>
    </row>
    <row r="19" spans="1:9" ht="15" customHeight="1">
      <c r="A19" s="769" t="s">
        <v>826</v>
      </c>
      <c r="B19" s="769"/>
      <c r="C19" s="769"/>
      <c r="D19" s="769"/>
      <c r="E19" s="769"/>
      <c r="F19" s="769"/>
      <c r="G19" s="769"/>
      <c r="H19" s="769"/>
      <c r="I19" s="769"/>
    </row>
    <row r="20" spans="1:9">
      <c r="A20" s="769"/>
      <c r="B20" s="769"/>
      <c r="C20" s="769"/>
      <c r="D20" s="769"/>
      <c r="E20" s="769"/>
      <c r="F20" s="769"/>
      <c r="G20" s="769"/>
      <c r="H20" s="769"/>
      <c r="I20" s="769"/>
    </row>
    <row r="21" spans="1:9">
      <c r="A21" s="769"/>
      <c r="B21" s="769"/>
      <c r="C21" s="769"/>
      <c r="D21" s="769"/>
      <c r="E21" s="769"/>
      <c r="F21" s="769"/>
      <c r="G21" s="769"/>
      <c r="H21" s="769"/>
      <c r="I21" s="769"/>
    </row>
    <row r="22" spans="1:9">
      <c r="A22" s="398" t="s">
        <v>827</v>
      </c>
    </row>
  </sheetData>
  <mergeCells count="3">
    <mergeCell ref="B4:D4"/>
    <mergeCell ref="A4:A5"/>
    <mergeCell ref="A19:I21"/>
  </mergeCell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baseColWidth="10" defaultRowHeight="15"/>
  <cols>
    <col min="3" max="5" width="20.7109375" customWidth="1"/>
  </cols>
  <sheetData>
    <row r="1" spans="1:6">
      <c r="A1" s="193" t="s">
        <v>828</v>
      </c>
    </row>
    <row r="2" spans="1:6">
      <c r="A2" s="391" t="s">
        <v>29</v>
      </c>
    </row>
    <row r="4" spans="1:6">
      <c r="A4" s="770"/>
      <c r="B4" s="771"/>
      <c r="C4" s="680" t="s">
        <v>825</v>
      </c>
      <c r="D4" s="680"/>
      <c r="E4" s="681"/>
      <c r="F4" s="391"/>
    </row>
    <row r="5" spans="1:6" ht="42" customHeight="1">
      <c r="A5" s="772"/>
      <c r="B5" s="773"/>
      <c r="C5" s="399" t="s">
        <v>829</v>
      </c>
      <c r="D5" s="399" t="s">
        <v>830</v>
      </c>
      <c r="E5" s="400" t="s">
        <v>831</v>
      </c>
      <c r="F5" s="391"/>
    </row>
    <row r="6" spans="1:6">
      <c r="A6" s="582" t="s">
        <v>20</v>
      </c>
      <c r="B6" s="583" t="s">
        <v>34</v>
      </c>
      <c r="C6" s="174">
        <v>38.972535898508291</v>
      </c>
      <c r="D6" s="174">
        <v>59.793670709605465</v>
      </c>
      <c r="E6" s="175">
        <v>1.23379339188624</v>
      </c>
      <c r="F6" s="391"/>
    </row>
    <row r="7" spans="1:6">
      <c r="A7" s="584"/>
      <c r="B7" s="212" t="s">
        <v>26</v>
      </c>
      <c r="C7" s="176">
        <v>51.646418098030999</v>
      </c>
      <c r="D7" s="176">
        <v>31.436950146627566</v>
      </c>
      <c r="E7" s="177">
        <v>16.916631755341431</v>
      </c>
      <c r="F7" s="391"/>
    </row>
    <row r="8" spans="1:6">
      <c r="A8" s="584"/>
      <c r="B8" s="212" t="s">
        <v>35</v>
      </c>
      <c r="C8" s="176">
        <v>51.630570077172024</v>
      </c>
      <c r="D8" s="176">
        <v>44.784665173014687</v>
      </c>
      <c r="E8" s="177">
        <v>3.5847647498132935</v>
      </c>
      <c r="F8" s="391"/>
    </row>
    <row r="9" spans="1:6">
      <c r="A9" s="584"/>
      <c r="B9" s="212" t="s">
        <v>36</v>
      </c>
      <c r="C9" s="176">
        <v>58.731700029877501</v>
      </c>
      <c r="D9" s="176">
        <v>34.336719450253959</v>
      </c>
      <c r="E9" s="177">
        <v>6.9315805198685396</v>
      </c>
      <c r="F9" s="391"/>
    </row>
    <row r="10" spans="1:6">
      <c r="A10" s="589"/>
      <c r="B10" s="586" t="s">
        <v>493</v>
      </c>
      <c r="C10" s="178">
        <v>49.835040061699303</v>
      </c>
      <c r="D10" s="178">
        <v>42.686061956382019</v>
      </c>
      <c r="E10" s="179">
        <v>7.4788979819186769</v>
      </c>
      <c r="F10" s="391"/>
    </row>
    <row r="11" spans="1:6">
      <c r="A11" s="582" t="s">
        <v>21</v>
      </c>
      <c r="B11" s="583" t="s">
        <v>34</v>
      </c>
      <c r="C11" s="174">
        <v>4.1419561329191374</v>
      </c>
      <c r="D11" s="174">
        <v>75.637767109102896</v>
      </c>
      <c r="E11" s="175">
        <v>20.220276757977974</v>
      </c>
      <c r="F11" s="391"/>
    </row>
    <row r="12" spans="1:6">
      <c r="A12" s="584"/>
      <c r="B12" s="212" t="s">
        <v>26</v>
      </c>
      <c r="C12" s="176">
        <v>79.319499137206321</v>
      </c>
      <c r="D12" s="176">
        <v>14.176363877704526</v>
      </c>
      <c r="E12" s="177">
        <v>6.5041369850891551</v>
      </c>
      <c r="F12" s="391"/>
    </row>
    <row r="13" spans="1:6">
      <c r="A13" s="584"/>
      <c r="B13" s="212" t="s">
        <v>35</v>
      </c>
      <c r="C13" s="176">
        <v>47.237026647966339</v>
      </c>
      <c r="D13" s="176">
        <v>42.187938288920058</v>
      </c>
      <c r="E13" s="177">
        <v>10.575035063113605</v>
      </c>
      <c r="F13" s="391"/>
    </row>
    <row r="14" spans="1:6">
      <c r="A14" s="584"/>
      <c r="B14" s="212" t="s">
        <v>36</v>
      </c>
      <c r="C14" s="176">
        <v>62.404380384894111</v>
      </c>
      <c r="D14" s="176">
        <v>28.222884290200501</v>
      </c>
      <c r="E14" s="177">
        <v>9.3727353249053866</v>
      </c>
      <c r="F14" s="391"/>
    </row>
    <row r="15" spans="1:6">
      <c r="A15" s="589"/>
      <c r="B15" s="586" t="s">
        <v>493</v>
      </c>
      <c r="C15" s="178">
        <v>55.434678332278054</v>
      </c>
      <c r="D15" s="178">
        <v>33.907020472380509</v>
      </c>
      <c r="E15" s="179">
        <v>10.65830119534143</v>
      </c>
      <c r="F15" s="391"/>
    </row>
    <row r="16" spans="1:6">
      <c r="A16" s="584" t="s">
        <v>22</v>
      </c>
      <c r="B16" s="212" t="s">
        <v>34</v>
      </c>
      <c r="C16" s="176">
        <v>24.153950899114903</v>
      </c>
      <c r="D16" s="176">
        <v>66.534502783451472</v>
      </c>
      <c r="E16" s="177">
        <v>9.3115463174336188</v>
      </c>
      <c r="F16" s="391"/>
    </row>
    <row r="17" spans="1:6">
      <c r="A17" s="584"/>
      <c r="B17" s="212" t="s">
        <v>26</v>
      </c>
      <c r="C17" s="176">
        <v>69.756196432707895</v>
      </c>
      <c r="D17" s="176">
        <v>20.14130182997452</v>
      </c>
      <c r="E17" s="177">
        <v>10.102501737317581</v>
      </c>
      <c r="F17" s="391"/>
    </row>
    <row r="18" spans="1:6">
      <c r="A18" s="584"/>
      <c r="B18" s="212" t="s">
        <v>35</v>
      </c>
      <c r="C18" s="176">
        <v>49.564758638881564</v>
      </c>
      <c r="D18" s="176">
        <v>43.563703508309153</v>
      </c>
      <c r="E18" s="177">
        <v>6.8715378528092854</v>
      </c>
      <c r="F18" s="391"/>
    </row>
    <row r="19" spans="1:6">
      <c r="A19" s="584"/>
      <c r="B19" s="212" t="s">
        <v>36</v>
      </c>
      <c r="C19" s="176">
        <v>60.499089394350371</v>
      </c>
      <c r="D19" s="176">
        <v>31.394582865114117</v>
      </c>
      <c r="E19" s="177">
        <v>8.1063277405355141</v>
      </c>
      <c r="F19" s="391"/>
    </row>
    <row r="20" spans="1:6">
      <c r="A20" s="589"/>
      <c r="B20" s="586" t="s">
        <v>493</v>
      </c>
      <c r="C20" s="178">
        <v>52.789052299158875</v>
      </c>
      <c r="D20" s="178">
        <v>38.054799234794579</v>
      </c>
      <c r="E20" s="179">
        <v>9.15614846604654</v>
      </c>
      <c r="F20" s="391"/>
    </row>
    <row r="21" spans="1:6">
      <c r="A21" s="391"/>
      <c r="B21" s="391"/>
      <c r="C21" s="391"/>
      <c r="D21" s="391"/>
      <c r="E21" s="391"/>
      <c r="F21" s="391"/>
    </row>
    <row r="22" spans="1:6">
      <c r="A22" s="398" t="s">
        <v>834</v>
      </c>
    </row>
  </sheetData>
  <mergeCells count="2">
    <mergeCell ref="C4:E4"/>
    <mergeCell ref="A4:B5"/>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workbookViewId="0"/>
  </sheetViews>
  <sheetFormatPr baseColWidth="10" defaultRowHeight="15"/>
  <cols>
    <col min="1" max="1" width="11.85546875" customWidth="1"/>
    <col min="3" max="3" width="28.85546875" customWidth="1"/>
    <col min="4" max="15" width="12.7109375" customWidth="1"/>
  </cols>
  <sheetData>
    <row r="1" spans="1:15">
      <c r="A1" s="3" t="s">
        <v>457</v>
      </c>
      <c r="B1" s="3"/>
    </row>
    <row r="2" spans="1:15">
      <c r="A2" s="62" t="s">
        <v>373</v>
      </c>
      <c r="B2" s="3"/>
    </row>
    <row r="3" spans="1:15">
      <c r="B3" s="3"/>
    </row>
    <row r="4" spans="1:15">
      <c r="A4" s="679" t="s">
        <v>459</v>
      </c>
      <c r="B4" s="680"/>
      <c r="C4" s="680"/>
      <c r="D4" s="680"/>
      <c r="E4" s="680"/>
      <c r="F4" s="680"/>
      <c r="G4" s="680"/>
      <c r="H4" s="680"/>
      <c r="I4" s="680"/>
      <c r="J4" s="680"/>
      <c r="K4" s="680"/>
      <c r="L4" s="680"/>
      <c r="M4" s="680"/>
      <c r="N4" s="680"/>
      <c r="O4" s="681"/>
    </row>
    <row r="5" spans="1:15">
      <c r="A5" s="685"/>
      <c r="B5" s="686"/>
      <c r="C5" s="687"/>
      <c r="D5" s="671" t="s">
        <v>471</v>
      </c>
      <c r="E5" s="672"/>
      <c r="F5" s="672"/>
      <c r="G5" s="672"/>
      <c r="H5" s="672"/>
      <c r="I5" s="673"/>
      <c r="J5" s="671" t="s">
        <v>473</v>
      </c>
      <c r="K5" s="672"/>
      <c r="L5" s="672"/>
      <c r="M5" s="672"/>
      <c r="N5" s="672"/>
      <c r="O5" s="673"/>
    </row>
    <row r="6" spans="1:15">
      <c r="A6" s="774"/>
      <c r="B6" s="775"/>
      <c r="C6" s="776"/>
      <c r="D6" s="685" t="s">
        <v>460</v>
      </c>
      <c r="E6" s="686"/>
      <c r="F6" s="686"/>
      <c r="G6" s="686"/>
      <c r="H6" s="686"/>
      <c r="I6" s="687"/>
      <c r="J6" s="671" t="s">
        <v>460</v>
      </c>
      <c r="K6" s="672"/>
      <c r="L6" s="672"/>
      <c r="M6" s="672"/>
      <c r="N6" s="672"/>
      <c r="O6" s="673"/>
    </row>
    <row r="7" spans="1:15" ht="26.25">
      <c r="A7" s="682"/>
      <c r="B7" s="683"/>
      <c r="C7" s="683"/>
      <c r="D7" s="204" t="s">
        <v>461</v>
      </c>
      <c r="E7" s="84" t="s">
        <v>462</v>
      </c>
      <c r="F7" s="84" t="s">
        <v>463</v>
      </c>
      <c r="G7" s="84" t="s">
        <v>464</v>
      </c>
      <c r="H7" s="84" t="s">
        <v>465</v>
      </c>
      <c r="I7" s="85" t="s">
        <v>466</v>
      </c>
      <c r="J7" s="204" t="s">
        <v>461</v>
      </c>
      <c r="K7" s="84" t="s">
        <v>462</v>
      </c>
      <c r="L7" s="84" t="s">
        <v>463</v>
      </c>
      <c r="M7" s="84" t="s">
        <v>464</v>
      </c>
      <c r="N7" s="84" t="s">
        <v>465</v>
      </c>
      <c r="O7" s="85" t="s">
        <v>466</v>
      </c>
    </row>
    <row r="8" spans="1:15">
      <c r="A8" s="777" t="s">
        <v>467</v>
      </c>
      <c r="B8" s="778"/>
      <c r="C8" s="26" t="s">
        <v>82</v>
      </c>
      <c r="D8" s="11">
        <v>0</v>
      </c>
      <c r="E8" s="176">
        <v>0.57306590257879697</v>
      </c>
      <c r="F8" s="176">
        <v>16.236867239732568</v>
      </c>
      <c r="G8" s="176">
        <v>46.227316141356255</v>
      </c>
      <c r="H8" s="176">
        <v>30.754536771728745</v>
      </c>
      <c r="I8" s="176">
        <v>6.2082139446036289</v>
      </c>
      <c r="J8" s="241">
        <v>0</v>
      </c>
      <c r="K8" s="199">
        <v>6</v>
      </c>
      <c r="L8" s="199">
        <v>170</v>
      </c>
      <c r="M8" s="199">
        <v>484</v>
      </c>
      <c r="N8" s="199">
        <v>322</v>
      </c>
      <c r="O8" s="201">
        <v>65</v>
      </c>
    </row>
    <row r="9" spans="1:15">
      <c r="A9" s="674"/>
      <c r="B9" s="758"/>
      <c r="C9" s="27" t="s">
        <v>80</v>
      </c>
      <c r="D9" s="11">
        <v>0</v>
      </c>
      <c r="E9" s="176">
        <v>0.95923261390887282</v>
      </c>
      <c r="F9" s="176">
        <v>17.346123101518785</v>
      </c>
      <c r="G9" s="176">
        <v>43.645083932853716</v>
      </c>
      <c r="H9" s="176">
        <v>30.29576338928857</v>
      </c>
      <c r="I9" s="176">
        <v>7.7537969624300551</v>
      </c>
      <c r="J9" s="242">
        <v>0</v>
      </c>
      <c r="K9" s="195">
        <v>12</v>
      </c>
      <c r="L9" s="195">
        <v>217</v>
      </c>
      <c r="M9" s="195">
        <v>546</v>
      </c>
      <c r="N9" s="195">
        <v>379</v>
      </c>
      <c r="O9" s="196">
        <v>97</v>
      </c>
    </row>
    <row r="10" spans="1:15">
      <c r="A10" s="675"/>
      <c r="B10" s="779"/>
      <c r="C10" s="28" t="s">
        <v>83</v>
      </c>
      <c r="D10" s="15">
        <v>0</v>
      </c>
      <c r="E10" s="178">
        <v>1.2928611579539067</v>
      </c>
      <c r="F10" s="178">
        <v>21.697582911748174</v>
      </c>
      <c r="G10" s="178">
        <v>43.507588532883638</v>
      </c>
      <c r="H10" s="178">
        <v>26.925238898257447</v>
      </c>
      <c r="I10" s="178">
        <v>6.5767284991568298</v>
      </c>
      <c r="J10" s="243">
        <v>0</v>
      </c>
      <c r="K10" s="200">
        <v>23</v>
      </c>
      <c r="L10" s="200">
        <v>386</v>
      </c>
      <c r="M10" s="200">
        <v>774</v>
      </c>
      <c r="N10" s="200">
        <v>479</v>
      </c>
      <c r="O10" s="202">
        <v>117</v>
      </c>
    </row>
    <row r="11" spans="1:15">
      <c r="A11" s="726" t="s">
        <v>468</v>
      </c>
      <c r="B11" s="780" t="s">
        <v>76</v>
      </c>
      <c r="C11" s="26" t="s">
        <v>82</v>
      </c>
      <c r="D11" s="33">
        <v>0</v>
      </c>
      <c r="E11" s="174">
        <v>7.1969696969696972</v>
      </c>
      <c r="F11" s="174">
        <v>56.25</v>
      </c>
      <c r="G11" s="174">
        <v>31.818181818181817</v>
      </c>
      <c r="H11" s="174">
        <v>4.1666666666666661</v>
      </c>
      <c r="I11" s="174">
        <v>0.56818181818181823</v>
      </c>
      <c r="J11" s="241">
        <v>0</v>
      </c>
      <c r="K11" s="199">
        <v>38</v>
      </c>
      <c r="L11" s="199">
        <v>297</v>
      </c>
      <c r="M11" s="199">
        <v>168</v>
      </c>
      <c r="N11" s="199">
        <v>22</v>
      </c>
      <c r="O11" s="201">
        <v>3</v>
      </c>
    </row>
    <row r="12" spans="1:15">
      <c r="A12" s="724"/>
      <c r="B12" s="781"/>
      <c r="C12" s="197" t="s">
        <v>80</v>
      </c>
      <c r="D12" s="11">
        <v>0</v>
      </c>
      <c r="E12" s="176">
        <v>4.8832271762208075</v>
      </c>
      <c r="F12" s="176">
        <v>39.91507430997877</v>
      </c>
      <c r="G12" s="176">
        <v>40.445859872611464</v>
      </c>
      <c r="H12" s="176">
        <v>12.738853503184714</v>
      </c>
      <c r="I12" s="176">
        <v>2.0169851380042463</v>
      </c>
      <c r="J12" s="242">
        <v>0</v>
      </c>
      <c r="K12" s="195">
        <v>46</v>
      </c>
      <c r="L12" s="195">
        <v>376</v>
      </c>
      <c r="M12" s="195">
        <v>381</v>
      </c>
      <c r="N12" s="195">
        <v>120</v>
      </c>
      <c r="O12" s="196">
        <v>19</v>
      </c>
    </row>
    <row r="13" spans="1:15">
      <c r="A13" s="724"/>
      <c r="B13" s="782"/>
      <c r="C13" s="198" t="s">
        <v>83</v>
      </c>
      <c r="D13" s="15">
        <v>0</v>
      </c>
      <c r="E13" s="178">
        <v>2.9991431019708652</v>
      </c>
      <c r="F13" s="178">
        <v>28.020565552699228</v>
      </c>
      <c r="G13" s="178">
        <v>46.872322193658952</v>
      </c>
      <c r="H13" s="178">
        <v>18.594687232219364</v>
      </c>
      <c r="I13" s="178">
        <v>3.5132819194515852</v>
      </c>
      <c r="J13" s="243">
        <v>0</v>
      </c>
      <c r="K13" s="200">
        <v>35</v>
      </c>
      <c r="L13" s="200">
        <v>327</v>
      </c>
      <c r="M13" s="200">
        <v>547</v>
      </c>
      <c r="N13" s="200">
        <v>217</v>
      </c>
      <c r="O13" s="202">
        <v>41</v>
      </c>
    </row>
    <row r="14" spans="1:15">
      <c r="A14" s="724"/>
      <c r="B14" s="780" t="s">
        <v>34</v>
      </c>
      <c r="C14" s="26" t="s">
        <v>82</v>
      </c>
      <c r="D14" s="33">
        <v>0</v>
      </c>
      <c r="E14" s="174">
        <v>5.7407407407407405</v>
      </c>
      <c r="F14" s="174">
        <v>50.555555555555557</v>
      </c>
      <c r="G14" s="174">
        <v>38.703703703703702</v>
      </c>
      <c r="H14" s="174">
        <v>4.4444444444444446</v>
      </c>
      <c r="I14" s="174">
        <v>0.55555555555555558</v>
      </c>
      <c r="J14" s="241">
        <v>0</v>
      </c>
      <c r="K14" s="199">
        <v>31</v>
      </c>
      <c r="L14" s="199">
        <v>273</v>
      </c>
      <c r="M14" s="199">
        <v>209</v>
      </c>
      <c r="N14" s="199">
        <v>24</v>
      </c>
      <c r="O14" s="201">
        <v>3</v>
      </c>
    </row>
    <row r="15" spans="1:15">
      <c r="A15" s="724"/>
      <c r="B15" s="781"/>
      <c r="C15" s="197" t="s">
        <v>80</v>
      </c>
      <c r="D15" s="11">
        <v>0</v>
      </c>
      <c r="E15" s="176">
        <v>3.8696537678207736</v>
      </c>
      <c r="F15" s="176">
        <v>62.525458248472511</v>
      </c>
      <c r="G15" s="176">
        <v>31.364562118126273</v>
      </c>
      <c r="H15" s="176">
        <v>2.2403258655804481</v>
      </c>
      <c r="I15" s="176">
        <v>0</v>
      </c>
      <c r="J15" s="242">
        <v>0</v>
      </c>
      <c r="K15" s="195">
        <v>19</v>
      </c>
      <c r="L15" s="195">
        <v>307</v>
      </c>
      <c r="M15" s="195">
        <v>154</v>
      </c>
      <c r="N15" s="195">
        <v>11</v>
      </c>
      <c r="O15" s="196">
        <v>0</v>
      </c>
    </row>
    <row r="16" spans="1:15">
      <c r="A16" s="725"/>
      <c r="B16" s="782"/>
      <c r="C16" s="198" t="s">
        <v>83</v>
      </c>
      <c r="D16" s="15">
        <v>0</v>
      </c>
      <c r="E16" s="178">
        <v>11</v>
      </c>
      <c r="F16" s="178">
        <v>61</v>
      </c>
      <c r="G16" s="178">
        <v>24</v>
      </c>
      <c r="H16" s="178">
        <v>2</v>
      </c>
      <c r="I16" s="178">
        <v>2</v>
      </c>
      <c r="J16" s="243">
        <v>0</v>
      </c>
      <c r="K16" s="200">
        <v>11</v>
      </c>
      <c r="L16" s="200">
        <v>61</v>
      </c>
      <c r="M16" s="200">
        <v>24</v>
      </c>
      <c r="N16" s="200">
        <v>2</v>
      </c>
      <c r="O16" s="202">
        <v>2</v>
      </c>
    </row>
    <row r="17" spans="1:15">
      <c r="A17" s="62"/>
      <c r="B17" s="62"/>
      <c r="C17" s="62"/>
      <c r="D17" s="62"/>
    </row>
    <row r="18" spans="1:15">
      <c r="A18" s="720" t="s">
        <v>472</v>
      </c>
      <c r="B18" s="720"/>
      <c r="C18" s="720"/>
      <c r="D18" s="720"/>
      <c r="E18" s="720"/>
      <c r="F18" s="720"/>
      <c r="G18" s="720"/>
      <c r="H18" s="720"/>
      <c r="I18" s="720"/>
      <c r="J18" s="720"/>
      <c r="K18" s="720"/>
      <c r="L18" s="720"/>
      <c r="M18" s="720"/>
      <c r="N18" s="720"/>
      <c r="O18" s="720"/>
    </row>
    <row r="19" spans="1:15">
      <c r="A19" s="720"/>
      <c r="B19" s="720"/>
      <c r="C19" s="720"/>
      <c r="D19" s="720"/>
      <c r="E19" s="720"/>
      <c r="F19" s="720"/>
      <c r="G19" s="720"/>
      <c r="H19" s="720"/>
      <c r="I19" s="720"/>
      <c r="J19" s="720"/>
      <c r="K19" s="720"/>
      <c r="L19" s="720"/>
      <c r="M19" s="720"/>
      <c r="N19" s="720"/>
      <c r="O19" s="720"/>
    </row>
    <row r="20" spans="1:15">
      <c r="A20" s="62"/>
      <c r="B20" s="62"/>
      <c r="C20" s="62"/>
      <c r="D20" s="62"/>
    </row>
    <row r="21" spans="1:15">
      <c r="A21" s="62"/>
      <c r="B21" s="62"/>
      <c r="C21" s="62"/>
      <c r="D21" s="62"/>
    </row>
    <row r="22" spans="1:15">
      <c r="A22" s="3" t="s">
        <v>458</v>
      </c>
      <c r="B22" s="62"/>
      <c r="C22" s="62"/>
      <c r="D22" s="62"/>
    </row>
    <row r="23" spans="1:15">
      <c r="A23" s="62" t="s">
        <v>373</v>
      </c>
      <c r="B23" s="62"/>
      <c r="C23" s="62"/>
      <c r="D23" s="62"/>
    </row>
    <row r="24" spans="1:15">
      <c r="A24" s="62"/>
      <c r="B24" s="62"/>
      <c r="C24" s="62"/>
      <c r="D24" s="62"/>
    </row>
    <row r="25" spans="1:15">
      <c r="A25" s="679" t="s">
        <v>372</v>
      </c>
      <c r="B25" s="680"/>
      <c r="C25" s="680"/>
      <c r="D25" s="680"/>
      <c r="E25" s="680"/>
      <c r="F25" s="680"/>
      <c r="G25" s="680"/>
      <c r="H25" s="680"/>
      <c r="I25" s="680"/>
      <c r="J25" s="695"/>
      <c r="K25" s="695"/>
      <c r="L25" s="695"/>
      <c r="M25" s="695"/>
      <c r="N25" s="695"/>
      <c r="O25" s="755"/>
    </row>
    <row r="26" spans="1:15">
      <c r="A26" s="685"/>
      <c r="B26" s="686"/>
      <c r="C26" s="687"/>
      <c r="D26" s="671" t="s">
        <v>471</v>
      </c>
      <c r="E26" s="672"/>
      <c r="F26" s="672"/>
      <c r="G26" s="672"/>
      <c r="H26" s="672"/>
      <c r="I26" s="672"/>
      <c r="J26" s="671" t="s">
        <v>473</v>
      </c>
      <c r="K26" s="672"/>
      <c r="L26" s="672"/>
      <c r="M26" s="672"/>
      <c r="N26" s="672"/>
      <c r="O26" s="673"/>
    </row>
    <row r="27" spans="1:15">
      <c r="A27" s="774"/>
      <c r="B27" s="775"/>
      <c r="C27" s="776"/>
      <c r="D27" s="685" t="s">
        <v>460</v>
      </c>
      <c r="E27" s="686"/>
      <c r="F27" s="686"/>
      <c r="G27" s="686"/>
      <c r="H27" s="686"/>
      <c r="I27" s="687"/>
      <c r="J27" s="685" t="s">
        <v>460</v>
      </c>
      <c r="K27" s="686"/>
      <c r="L27" s="686"/>
      <c r="M27" s="686"/>
      <c r="N27" s="686"/>
      <c r="O27" s="687"/>
    </row>
    <row r="28" spans="1:15" ht="26.25">
      <c r="A28" s="682"/>
      <c r="B28" s="683"/>
      <c r="C28" s="684"/>
      <c r="D28" s="204" t="s">
        <v>461</v>
      </c>
      <c r="E28" s="84" t="s">
        <v>462</v>
      </c>
      <c r="F28" s="84" t="s">
        <v>463</v>
      </c>
      <c r="G28" s="84" t="s">
        <v>464</v>
      </c>
      <c r="H28" s="84" t="s">
        <v>465</v>
      </c>
      <c r="I28" s="85" t="s">
        <v>466</v>
      </c>
      <c r="J28" s="204" t="s">
        <v>461</v>
      </c>
      <c r="K28" s="84" t="s">
        <v>462</v>
      </c>
      <c r="L28" s="84" t="s">
        <v>463</v>
      </c>
      <c r="M28" s="84" t="s">
        <v>464</v>
      </c>
      <c r="N28" s="84" t="s">
        <v>465</v>
      </c>
      <c r="O28" s="85" t="s">
        <v>466</v>
      </c>
    </row>
    <row r="29" spans="1:15">
      <c r="A29" s="777" t="s">
        <v>469</v>
      </c>
      <c r="B29" s="778"/>
      <c r="C29" s="26" t="s">
        <v>82</v>
      </c>
      <c r="D29" s="11">
        <v>0</v>
      </c>
      <c r="E29" s="176">
        <v>1.644398766700925</v>
      </c>
      <c r="F29" s="176">
        <v>17.677286742034941</v>
      </c>
      <c r="G29" s="176">
        <v>48.612538540596098</v>
      </c>
      <c r="H29" s="176">
        <v>25.796505652620759</v>
      </c>
      <c r="I29" s="176">
        <v>6.2692702980472763</v>
      </c>
      <c r="J29" s="241">
        <v>0</v>
      </c>
      <c r="K29" s="199">
        <v>16</v>
      </c>
      <c r="L29" s="199">
        <v>172</v>
      </c>
      <c r="M29" s="199">
        <v>473</v>
      </c>
      <c r="N29" s="199">
        <v>251</v>
      </c>
      <c r="O29" s="201">
        <v>61</v>
      </c>
    </row>
    <row r="30" spans="1:15">
      <c r="A30" s="674"/>
      <c r="B30" s="758"/>
      <c r="C30" s="197" t="s">
        <v>80</v>
      </c>
      <c r="D30" s="11">
        <v>0</v>
      </c>
      <c r="E30" s="176">
        <v>1.6006739679865205</v>
      </c>
      <c r="F30" s="176">
        <v>19.545071609098567</v>
      </c>
      <c r="G30" s="176">
        <v>46.251053074978934</v>
      </c>
      <c r="H30" s="176">
        <v>27.801179443976409</v>
      </c>
      <c r="I30" s="176">
        <v>4.8020219039595622</v>
      </c>
      <c r="J30" s="242">
        <v>0</v>
      </c>
      <c r="K30" s="195">
        <v>19</v>
      </c>
      <c r="L30" s="195">
        <v>232</v>
      </c>
      <c r="M30" s="195">
        <v>549</v>
      </c>
      <c r="N30" s="195">
        <v>330</v>
      </c>
      <c r="O30" s="196">
        <v>57</v>
      </c>
    </row>
    <row r="31" spans="1:15">
      <c r="A31" s="675"/>
      <c r="B31" s="779"/>
      <c r="C31" s="198" t="s">
        <v>83</v>
      </c>
      <c r="D31" s="15">
        <v>0</v>
      </c>
      <c r="E31" s="178">
        <v>2.2702702702702702</v>
      </c>
      <c r="F31" s="178">
        <v>23.567567567567568</v>
      </c>
      <c r="G31" s="178">
        <v>43.243243243243242</v>
      </c>
      <c r="H31" s="178">
        <v>25.027027027027028</v>
      </c>
      <c r="I31" s="178">
        <v>5.8918918918918921</v>
      </c>
      <c r="J31" s="243">
        <v>0</v>
      </c>
      <c r="K31" s="200">
        <v>42</v>
      </c>
      <c r="L31" s="200">
        <v>436</v>
      </c>
      <c r="M31" s="200">
        <v>800</v>
      </c>
      <c r="N31" s="200">
        <v>463</v>
      </c>
      <c r="O31" s="202">
        <v>109</v>
      </c>
    </row>
    <row r="32" spans="1:15">
      <c r="A32" s="726" t="s">
        <v>470</v>
      </c>
      <c r="B32" s="780" t="s">
        <v>76</v>
      </c>
      <c r="C32" s="26" t="s">
        <v>82</v>
      </c>
      <c r="D32" s="33">
        <v>0.38387715930902111</v>
      </c>
      <c r="E32" s="174">
        <v>32.562620423892099</v>
      </c>
      <c r="F32" s="174">
        <v>53.564547206165699</v>
      </c>
      <c r="G32" s="174">
        <v>13.102119460500964</v>
      </c>
      <c r="H32" s="174">
        <v>0.77071290944123316</v>
      </c>
      <c r="I32" s="174">
        <v>0</v>
      </c>
      <c r="J32" s="241">
        <v>2</v>
      </c>
      <c r="K32" s="199">
        <v>169</v>
      </c>
      <c r="L32" s="199">
        <v>278</v>
      </c>
      <c r="M32" s="199">
        <v>68</v>
      </c>
      <c r="N32" s="199">
        <v>4</v>
      </c>
      <c r="O32" s="201">
        <v>0</v>
      </c>
    </row>
    <row r="33" spans="1:15">
      <c r="A33" s="724"/>
      <c r="B33" s="781"/>
      <c r="C33" s="197" t="s">
        <v>80</v>
      </c>
      <c r="D33" s="11">
        <v>0</v>
      </c>
      <c r="E33" s="176">
        <v>17.709437963944858</v>
      </c>
      <c r="F33" s="176">
        <v>54.082714740190887</v>
      </c>
      <c r="G33" s="176">
        <v>23.860021208907742</v>
      </c>
      <c r="H33" s="176">
        <v>4.0296924708377517</v>
      </c>
      <c r="I33" s="176">
        <v>0.31813361611876989</v>
      </c>
      <c r="J33" s="242">
        <v>0</v>
      </c>
      <c r="K33" s="195">
        <v>167</v>
      </c>
      <c r="L33" s="195">
        <v>510</v>
      </c>
      <c r="M33" s="195">
        <v>225</v>
      </c>
      <c r="N33" s="195">
        <v>38</v>
      </c>
      <c r="O33" s="196">
        <v>3</v>
      </c>
    </row>
    <row r="34" spans="1:15">
      <c r="A34" s="724"/>
      <c r="B34" s="782"/>
      <c r="C34" s="198" t="s">
        <v>83</v>
      </c>
      <c r="D34" s="15">
        <v>0</v>
      </c>
      <c r="E34" s="178">
        <v>8.561341571050308</v>
      </c>
      <c r="F34" s="178">
        <v>43.071491615180932</v>
      </c>
      <c r="G34" s="178">
        <v>39.62930273609885</v>
      </c>
      <c r="H34" s="178">
        <v>7.5022065313327442</v>
      </c>
      <c r="I34" s="178">
        <v>1.235657546337158</v>
      </c>
      <c r="J34" s="243">
        <v>0</v>
      </c>
      <c r="K34" s="200">
        <v>97</v>
      </c>
      <c r="L34" s="200">
        <v>488</v>
      </c>
      <c r="M34" s="200">
        <v>449</v>
      </c>
      <c r="N34" s="200">
        <v>85</v>
      </c>
      <c r="O34" s="202">
        <v>14</v>
      </c>
    </row>
    <row r="35" spans="1:15">
      <c r="A35" s="724"/>
      <c r="B35" s="780" t="s">
        <v>34</v>
      </c>
      <c r="C35" s="26" t="s">
        <v>82</v>
      </c>
      <c r="D35" s="33">
        <v>0.18621973929236499</v>
      </c>
      <c r="E35" s="174">
        <v>14.365671641791044</v>
      </c>
      <c r="F35" s="174">
        <v>56.71641791044776</v>
      </c>
      <c r="G35" s="174">
        <v>27.238805970149254</v>
      </c>
      <c r="H35" s="174">
        <v>1.6791044776119404</v>
      </c>
      <c r="I35" s="174">
        <v>0</v>
      </c>
      <c r="J35" s="242">
        <v>1</v>
      </c>
      <c r="K35" s="195">
        <v>77</v>
      </c>
      <c r="L35" s="195">
        <v>304</v>
      </c>
      <c r="M35" s="195">
        <v>146</v>
      </c>
      <c r="N35" s="195">
        <v>9</v>
      </c>
      <c r="O35" s="196">
        <v>0</v>
      </c>
    </row>
    <row r="36" spans="1:15">
      <c r="A36" s="724"/>
      <c r="B36" s="781"/>
      <c r="C36" s="197" t="s">
        <v>80</v>
      </c>
      <c r="D36" s="11">
        <v>0</v>
      </c>
      <c r="E36" s="176">
        <v>14.512922465208748</v>
      </c>
      <c r="F36" s="176">
        <v>65.805168986083501</v>
      </c>
      <c r="G36" s="176">
        <v>18.48906560636183</v>
      </c>
      <c r="H36" s="176">
        <v>1.1928429423459244</v>
      </c>
      <c r="I36" s="176">
        <v>0</v>
      </c>
      <c r="J36" s="242">
        <v>0</v>
      </c>
      <c r="K36" s="195">
        <v>73</v>
      </c>
      <c r="L36" s="195">
        <v>331</v>
      </c>
      <c r="M36" s="195">
        <v>93</v>
      </c>
      <c r="N36" s="195">
        <v>6</v>
      </c>
      <c r="O36" s="196">
        <v>0</v>
      </c>
    </row>
    <row r="37" spans="1:15">
      <c r="A37" s="725"/>
      <c r="B37" s="782"/>
      <c r="C37" s="198" t="s">
        <v>83</v>
      </c>
      <c r="D37" s="15">
        <v>0</v>
      </c>
      <c r="E37" s="178">
        <v>13.461538461538462</v>
      </c>
      <c r="F37" s="178">
        <v>65.384615384615387</v>
      </c>
      <c r="G37" s="178">
        <v>18.269230769230766</v>
      </c>
      <c r="H37" s="178">
        <v>1.9230769230769231</v>
      </c>
      <c r="I37" s="178">
        <v>0.96153846153846156</v>
      </c>
      <c r="J37" s="243">
        <v>0</v>
      </c>
      <c r="K37" s="200">
        <v>14</v>
      </c>
      <c r="L37" s="200">
        <v>68</v>
      </c>
      <c r="M37" s="200">
        <v>19</v>
      </c>
      <c r="N37" s="200">
        <v>2</v>
      </c>
      <c r="O37" s="202">
        <v>1</v>
      </c>
    </row>
    <row r="39" spans="1:15">
      <c r="A39" s="720" t="s">
        <v>472</v>
      </c>
      <c r="B39" s="720"/>
      <c r="C39" s="720"/>
      <c r="D39" s="720"/>
      <c r="E39" s="720"/>
      <c r="F39" s="720"/>
      <c r="G39" s="720"/>
      <c r="H39" s="720"/>
      <c r="I39" s="720"/>
      <c r="J39" s="720"/>
      <c r="K39" s="720"/>
      <c r="L39" s="720"/>
      <c r="M39" s="720"/>
      <c r="N39" s="720"/>
      <c r="O39" s="720"/>
    </row>
    <row r="40" spans="1:15">
      <c r="A40" s="720"/>
      <c r="B40" s="720"/>
      <c r="C40" s="720"/>
      <c r="D40" s="720"/>
      <c r="E40" s="720"/>
      <c r="F40" s="720"/>
      <c r="G40" s="720"/>
      <c r="H40" s="720"/>
      <c r="I40" s="720"/>
      <c r="J40" s="720"/>
      <c r="K40" s="720"/>
      <c r="L40" s="720"/>
      <c r="M40" s="720"/>
      <c r="N40" s="720"/>
      <c r="O40" s="720"/>
    </row>
  </sheetData>
  <mergeCells count="22">
    <mergeCell ref="J26:O26"/>
    <mergeCell ref="J27:O27"/>
    <mergeCell ref="A26:C28"/>
    <mergeCell ref="A18:O19"/>
    <mergeCell ref="A39:O40"/>
    <mergeCell ref="A32:A37"/>
    <mergeCell ref="A29:B31"/>
    <mergeCell ref="B35:B37"/>
    <mergeCell ref="D26:I26"/>
    <mergeCell ref="D27:I27"/>
    <mergeCell ref="B32:B34"/>
    <mergeCell ref="A4:O4"/>
    <mergeCell ref="A25:O25"/>
    <mergeCell ref="D6:I6"/>
    <mergeCell ref="D5:I5"/>
    <mergeCell ref="J6:O6"/>
    <mergeCell ref="J5:O5"/>
    <mergeCell ref="A5:C7"/>
    <mergeCell ref="A11:A16"/>
    <mergeCell ref="A8:B10"/>
    <mergeCell ref="B11:B13"/>
    <mergeCell ref="B14:B16"/>
  </mergeCell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baseColWidth="10" defaultRowHeight="15"/>
  <cols>
    <col min="1" max="1" width="15" customWidth="1"/>
    <col min="3" max="3" width="34.140625" customWidth="1"/>
    <col min="4" max="4" width="15" customWidth="1"/>
    <col min="5" max="5" width="26.85546875" customWidth="1"/>
    <col min="6" max="6" width="27" customWidth="1"/>
  </cols>
  <sheetData>
    <row r="1" spans="1:9">
      <c r="A1" s="3" t="s">
        <v>480</v>
      </c>
    </row>
    <row r="2" spans="1:9">
      <c r="A2" s="62" t="s">
        <v>481</v>
      </c>
    </row>
    <row r="4" spans="1:9" ht="42" customHeight="1">
      <c r="A4" s="245" t="s">
        <v>482</v>
      </c>
      <c r="B4" s="245" t="s">
        <v>282</v>
      </c>
      <c r="C4" s="245" t="s">
        <v>79</v>
      </c>
      <c r="D4" s="248" t="s">
        <v>485</v>
      </c>
      <c r="E4" s="248" t="s">
        <v>474</v>
      </c>
      <c r="F4" s="248" t="s">
        <v>475</v>
      </c>
      <c r="G4" s="248" t="s">
        <v>476</v>
      </c>
      <c r="H4" s="1"/>
      <c r="I4" s="1"/>
    </row>
    <row r="5" spans="1:9">
      <c r="A5" s="783" t="s">
        <v>483</v>
      </c>
      <c r="B5" s="786" t="s">
        <v>477</v>
      </c>
      <c r="C5" s="253" t="s">
        <v>478</v>
      </c>
      <c r="D5" s="254">
        <v>973</v>
      </c>
      <c r="E5" s="255">
        <v>0.44834928299999999</v>
      </c>
      <c r="F5" s="255">
        <v>1.2130980170000001</v>
      </c>
      <c r="G5" s="255">
        <v>8.8690695E-2</v>
      </c>
      <c r="H5" s="1"/>
      <c r="I5" s="1"/>
    </row>
    <row r="6" spans="1:9">
      <c r="A6" s="784"/>
      <c r="B6" s="787"/>
      <c r="C6" s="246" t="s">
        <v>80</v>
      </c>
      <c r="D6" s="249">
        <v>1187</v>
      </c>
      <c r="E6" s="251">
        <v>0.41581038799999998</v>
      </c>
      <c r="F6" s="251">
        <v>1.253646461</v>
      </c>
      <c r="G6" s="251">
        <v>0.13767038300000001</v>
      </c>
      <c r="H6" s="1"/>
      <c r="I6" s="1"/>
    </row>
    <row r="7" spans="1:9">
      <c r="A7" s="785"/>
      <c r="B7" s="788"/>
      <c r="C7" s="247" t="s">
        <v>479</v>
      </c>
      <c r="D7" s="250">
        <v>1850</v>
      </c>
      <c r="E7" s="252">
        <v>0.412215677</v>
      </c>
      <c r="F7" s="252">
        <v>1.2146126829999999</v>
      </c>
      <c r="G7" s="252">
        <v>0.16035496599999999</v>
      </c>
      <c r="H7" s="1"/>
      <c r="I7" s="1"/>
    </row>
    <row r="8" spans="1:9">
      <c r="A8" s="784" t="s">
        <v>470</v>
      </c>
      <c r="B8" s="786" t="s">
        <v>76</v>
      </c>
      <c r="C8" s="253" t="s">
        <v>478</v>
      </c>
      <c r="D8" s="254">
        <v>521</v>
      </c>
      <c r="E8" s="255">
        <v>1.374327579</v>
      </c>
      <c r="F8" s="255">
        <v>1.705322451</v>
      </c>
      <c r="G8" s="255">
        <v>8.7684570000000003E-3</v>
      </c>
      <c r="H8" s="1"/>
      <c r="I8" s="1"/>
    </row>
    <row r="9" spans="1:9">
      <c r="A9" s="784"/>
      <c r="B9" s="787"/>
      <c r="C9" s="246" t="s">
        <v>80</v>
      </c>
      <c r="D9" s="249">
        <v>943</v>
      </c>
      <c r="E9" s="251">
        <v>1.1467152309999999</v>
      </c>
      <c r="F9" s="251">
        <v>1.942069015</v>
      </c>
      <c r="G9" s="251">
        <v>6.5144937999999999E-2</v>
      </c>
      <c r="H9" s="1"/>
      <c r="I9" s="1"/>
    </row>
    <row r="10" spans="1:9">
      <c r="A10" s="784"/>
      <c r="B10" s="788"/>
      <c r="C10" s="247" t="s">
        <v>479</v>
      </c>
      <c r="D10" s="250">
        <v>1133</v>
      </c>
      <c r="E10" s="252">
        <v>1.045924329</v>
      </c>
      <c r="F10" s="252">
        <v>1.960249363</v>
      </c>
      <c r="G10" s="252">
        <v>8.4788783000000006E-2</v>
      </c>
      <c r="H10" s="1"/>
      <c r="I10" s="1"/>
    </row>
    <row r="11" spans="1:9">
      <c r="A11" s="784"/>
      <c r="B11" s="787" t="s">
        <v>34</v>
      </c>
      <c r="C11" s="246" t="s">
        <v>478</v>
      </c>
      <c r="D11" s="249">
        <v>537</v>
      </c>
      <c r="E11" s="251">
        <v>0.81373980899999998</v>
      </c>
      <c r="F11" s="251">
        <v>1.4705175669999999</v>
      </c>
      <c r="G11" s="251">
        <v>8.1350961999999999E-2</v>
      </c>
      <c r="H11" s="1"/>
      <c r="I11" s="1"/>
    </row>
    <row r="12" spans="1:9">
      <c r="A12" s="784"/>
      <c r="B12" s="787"/>
      <c r="C12" s="246" t="s">
        <v>80</v>
      </c>
      <c r="D12" s="249">
        <v>503</v>
      </c>
      <c r="E12" s="251">
        <v>0.78926090299999996</v>
      </c>
      <c r="F12" s="251">
        <v>1.443373244</v>
      </c>
      <c r="G12" s="251">
        <v>6.6331031999999998E-2</v>
      </c>
      <c r="H12" s="1"/>
      <c r="I12" s="1"/>
    </row>
    <row r="13" spans="1:9">
      <c r="A13" s="785"/>
      <c r="B13" s="788"/>
      <c r="C13" s="247" t="s">
        <v>479</v>
      </c>
      <c r="D13" s="250">
        <v>104</v>
      </c>
      <c r="E13" s="252">
        <v>0.65445763599999995</v>
      </c>
      <c r="F13" s="252">
        <v>1.6375409649999999</v>
      </c>
      <c r="G13" s="252">
        <v>0.218291504</v>
      </c>
      <c r="H13" s="1"/>
      <c r="I13" s="1"/>
    </row>
    <row r="14" spans="1:9">
      <c r="A14" s="1"/>
      <c r="B14" s="1"/>
      <c r="C14" s="1"/>
      <c r="D14" s="1"/>
      <c r="E14" s="1"/>
      <c r="F14" s="1"/>
      <c r="G14" s="1"/>
      <c r="H14" s="1"/>
      <c r="I14" s="1"/>
    </row>
    <row r="15" spans="1:9">
      <c r="A15" s="1" t="s">
        <v>484</v>
      </c>
      <c r="B15" s="1"/>
      <c r="C15" s="1"/>
      <c r="D15" s="1"/>
      <c r="E15" s="1"/>
      <c r="F15" s="1"/>
      <c r="G15" s="1"/>
      <c r="H15" s="1"/>
      <c r="I15" s="1"/>
    </row>
    <row r="16" spans="1:9">
      <c r="A16" s="1"/>
      <c r="B16" s="1"/>
      <c r="C16" s="1"/>
      <c r="D16" s="1"/>
      <c r="E16" s="1"/>
      <c r="F16" s="1"/>
      <c r="G16" s="1"/>
      <c r="H16" s="1"/>
      <c r="I16" s="1"/>
    </row>
  </sheetData>
  <mergeCells count="5">
    <mergeCell ref="A5:A7"/>
    <mergeCell ref="A8:A13"/>
    <mergeCell ref="B5:B7"/>
    <mergeCell ref="B8:B10"/>
    <mergeCell ref="B11:B13"/>
  </mergeCell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baseColWidth="10" defaultRowHeight="15"/>
  <cols>
    <col min="1" max="2" width="17.5703125" customWidth="1"/>
    <col min="3" max="3" width="6.28515625" customWidth="1"/>
    <col min="4" max="11" width="9.7109375" customWidth="1"/>
  </cols>
  <sheetData>
    <row r="1" spans="1:11">
      <c r="A1" s="3" t="s">
        <v>496</v>
      </c>
    </row>
    <row r="2" spans="1:11">
      <c r="A2" s="62" t="s">
        <v>497</v>
      </c>
    </row>
    <row r="4" spans="1:11">
      <c r="A4" s="694" t="s">
        <v>486</v>
      </c>
      <c r="B4" s="694" t="s">
        <v>489</v>
      </c>
      <c r="C4" s="790"/>
      <c r="D4" s="694" t="s">
        <v>148</v>
      </c>
      <c r="E4" s="695"/>
      <c r="F4" s="695"/>
      <c r="G4" s="755"/>
      <c r="H4" s="694" t="s">
        <v>31</v>
      </c>
      <c r="I4" s="695"/>
      <c r="J4" s="755"/>
      <c r="K4" s="792" t="s">
        <v>34</v>
      </c>
    </row>
    <row r="5" spans="1:11">
      <c r="A5" s="696"/>
      <c r="B5" s="789"/>
      <c r="C5" s="791"/>
      <c r="D5" s="211" t="s">
        <v>177</v>
      </c>
      <c r="E5" s="182" t="s">
        <v>176</v>
      </c>
      <c r="F5" s="182" t="s">
        <v>492</v>
      </c>
      <c r="G5" s="212" t="s">
        <v>493</v>
      </c>
      <c r="H5" s="211" t="s">
        <v>494</v>
      </c>
      <c r="I5" s="182" t="s">
        <v>495</v>
      </c>
      <c r="J5" s="212" t="s">
        <v>493</v>
      </c>
      <c r="K5" s="793"/>
    </row>
    <row r="6" spans="1:11" ht="25.5" customHeight="1">
      <c r="A6" s="698" t="s">
        <v>487</v>
      </c>
      <c r="B6" s="698" t="s">
        <v>490</v>
      </c>
      <c r="C6" s="256" t="s">
        <v>491</v>
      </c>
      <c r="D6" s="258" t="s">
        <v>24</v>
      </c>
      <c r="E6" s="174">
        <v>18.6161219194233</v>
      </c>
      <c r="F6" s="174">
        <v>1.80253650713877</v>
      </c>
      <c r="G6" s="175">
        <v>11.0471714652067</v>
      </c>
      <c r="H6" s="240">
        <v>38.564749978125199</v>
      </c>
      <c r="I6" s="174">
        <v>7.1005252069728106</v>
      </c>
      <c r="J6" s="175">
        <v>11.376661873124599</v>
      </c>
      <c r="K6" s="175">
        <v>0.57725387164980502</v>
      </c>
    </row>
    <row r="7" spans="1:11">
      <c r="A7" s="699"/>
      <c r="B7" s="699"/>
      <c r="C7" s="182" t="s">
        <v>176</v>
      </c>
      <c r="D7" s="238">
        <v>81.020690628408801</v>
      </c>
      <c r="E7" s="259" t="s">
        <v>24</v>
      </c>
      <c r="F7" s="176">
        <v>10.940006082788202</v>
      </c>
      <c r="G7" s="177">
        <v>36.3099625242724</v>
      </c>
      <c r="H7" s="238">
        <v>72.408692115662404</v>
      </c>
      <c r="I7" s="176">
        <v>27.0488509327567</v>
      </c>
      <c r="J7" s="177">
        <v>36.914781429853498</v>
      </c>
      <c r="K7" s="177">
        <v>4.0221255416556003</v>
      </c>
    </row>
    <row r="8" spans="1:11">
      <c r="A8" s="699"/>
      <c r="B8" s="699"/>
      <c r="C8" s="182" t="s">
        <v>492</v>
      </c>
      <c r="D8" s="238">
        <v>95.13385587186049</v>
      </c>
      <c r="E8" s="176">
        <v>85.004457207639604</v>
      </c>
      <c r="F8" s="259" t="s">
        <v>24</v>
      </c>
      <c r="G8" s="177">
        <v>77.411219084956201</v>
      </c>
      <c r="H8" s="238">
        <v>92.903841513787299</v>
      </c>
      <c r="I8" s="176">
        <v>70.312097413731607</v>
      </c>
      <c r="J8" s="177">
        <v>77.815884865937704</v>
      </c>
      <c r="K8" s="177">
        <v>32.465031907396003</v>
      </c>
    </row>
    <row r="9" spans="1:11">
      <c r="A9" s="699"/>
      <c r="B9" s="700"/>
      <c r="C9" s="227" t="s">
        <v>493</v>
      </c>
      <c r="D9" s="239">
        <v>81.544164049689201</v>
      </c>
      <c r="E9" s="178">
        <v>59.834363258505299</v>
      </c>
      <c r="F9" s="178">
        <v>26.7517601078418</v>
      </c>
      <c r="G9" s="260" t="s">
        <v>24</v>
      </c>
      <c r="H9" s="239">
        <v>75.248522077315201</v>
      </c>
      <c r="I9" s="178">
        <v>42.7166429465031</v>
      </c>
      <c r="J9" s="179">
        <v>50.4751337598045</v>
      </c>
      <c r="K9" s="179">
        <v>16.130697275376697</v>
      </c>
    </row>
    <row r="10" spans="1:11">
      <c r="A10" s="699"/>
      <c r="B10" s="698" t="s">
        <v>31</v>
      </c>
      <c r="C10" s="256" t="s">
        <v>494</v>
      </c>
      <c r="D10" s="240">
        <v>61.324943613041903</v>
      </c>
      <c r="E10" s="174">
        <v>28.068757011279899</v>
      </c>
      <c r="F10" s="174">
        <v>4.5022951301546597</v>
      </c>
      <c r="G10" s="175">
        <v>18.101975219662901</v>
      </c>
      <c r="H10" s="258" t="s">
        <v>24</v>
      </c>
      <c r="I10" s="174">
        <v>12.572514223599701</v>
      </c>
      <c r="J10" s="175">
        <v>18.495348344028201</v>
      </c>
      <c r="K10" s="175">
        <v>1.70076939112991</v>
      </c>
    </row>
    <row r="11" spans="1:11">
      <c r="A11" s="699"/>
      <c r="B11" s="699"/>
      <c r="C11" s="182" t="s">
        <v>495</v>
      </c>
      <c r="D11" s="238">
        <v>89.239965720256194</v>
      </c>
      <c r="E11" s="176">
        <v>69.209719295583909</v>
      </c>
      <c r="F11" s="176">
        <v>31.144990444452297</v>
      </c>
      <c r="G11" s="177">
        <v>58.386126666524795</v>
      </c>
      <c r="H11" s="238">
        <v>84.164616414575804</v>
      </c>
      <c r="I11" s="259" t="s">
        <v>24</v>
      </c>
      <c r="J11" s="177">
        <v>58.891817335649399</v>
      </c>
      <c r="K11" s="177">
        <v>18.256763480078099</v>
      </c>
    </row>
    <row r="12" spans="1:11">
      <c r="A12" s="699"/>
      <c r="B12" s="700"/>
      <c r="C12" s="227" t="s">
        <v>493</v>
      </c>
      <c r="D12" s="239">
        <v>83.093322669113704</v>
      </c>
      <c r="E12" s="178">
        <v>60.147431024513295</v>
      </c>
      <c r="F12" s="178">
        <v>25.2742534391992</v>
      </c>
      <c r="G12" s="179">
        <v>49.5109113844224</v>
      </c>
      <c r="H12" s="239">
        <v>76.651732233331501</v>
      </c>
      <c r="I12" s="178">
        <v>41.751925502543699</v>
      </c>
      <c r="J12" s="260" t="s">
        <v>24</v>
      </c>
      <c r="K12" s="179">
        <v>14.6081233462006</v>
      </c>
    </row>
    <row r="13" spans="1:11">
      <c r="A13" s="700"/>
      <c r="B13" s="257" t="s">
        <v>34</v>
      </c>
      <c r="C13" s="220"/>
      <c r="D13" s="229">
        <v>98.391200927833196</v>
      </c>
      <c r="E13" s="230">
        <v>92.998885978076302</v>
      </c>
      <c r="F13" s="230">
        <v>66.934622802222194</v>
      </c>
      <c r="G13" s="231">
        <v>88.080500452759807</v>
      </c>
      <c r="H13" s="229">
        <v>97.350885008452707</v>
      </c>
      <c r="I13" s="230">
        <v>83.092409776679602</v>
      </c>
      <c r="J13" s="231">
        <v>88.351813696850499</v>
      </c>
      <c r="K13" s="261" t="s">
        <v>24</v>
      </c>
    </row>
    <row r="14" spans="1:11">
      <c r="A14" s="699" t="s">
        <v>488</v>
      </c>
      <c r="B14" s="698" t="s">
        <v>490</v>
      </c>
      <c r="C14" s="256" t="s">
        <v>491</v>
      </c>
      <c r="D14" s="258" t="s">
        <v>24</v>
      </c>
      <c r="E14" s="174">
        <v>22.3034596624071</v>
      </c>
      <c r="F14" s="174">
        <v>2.51463244740658</v>
      </c>
      <c r="G14" s="175">
        <v>7.1709205322711895</v>
      </c>
      <c r="H14" s="240">
        <v>38.643246040593901</v>
      </c>
      <c r="I14" s="174">
        <v>7.1225449899952595</v>
      </c>
      <c r="J14" s="175">
        <v>13.210177799891202</v>
      </c>
      <c r="K14" s="175">
        <v>1.7586202232808701</v>
      </c>
    </row>
    <row r="15" spans="1:11">
      <c r="A15" s="699"/>
      <c r="B15" s="699"/>
      <c r="C15" s="182" t="s">
        <v>176</v>
      </c>
      <c r="D15" s="238">
        <v>78.147630212180701</v>
      </c>
      <c r="E15" s="259" t="s">
        <v>24</v>
      </c>
      <c r="F15" s="176">
        <v>5.7030138124389405</v>
      </c>
      <c r="G15" s="177">
        <v>21.7901937197305</v>
      </c>
      <c r="H15" s="238">
        <v>68.399830714221892</v>
      </c>
      <c r="I15" s="176">
        <v>21.6267684706254</v>
      </c>
      <c r="J15" s="177">
        <v>34.955894894066198</v>
      </c>
      <c r="K15" s="177">
        <v>3.57283398157767</v>
      </c>
    </row>
    <row r="16" spans="1:11">
      <c r="A16" s="699"/>
      <c r="B16" s="699"/>
      <c r="C16" s="182" t="s">
        <v>492</v>
      </c>
      <c r="D16" s="238">
        <v>96.166089608464702</v>
      </c>
      <c r="E16" s="176">
        <v>89.499198915689206</v>
      </c>
      <c r="F16" s="259" t="s">
        <v>24</v>
      </c>
      <c r="G16" s="177">
        <v>75.035405230176693</v>
      </c>
      <c r="H16" s="238">
        <v>94.289749761589505</v>
      </c>
      <c r="I16" s="176">
        <v>74.941451042394007</v>
      </c>
      <c r="J16" s="177">
        <v>83.236274945379691</v>
      </c>
      <c r="K16" s="177">
        <v>42.140618365698401</v>
      </c>
    </row>
    <row r="17" spans="1:13">
      <c r="A17" s="699"/>
      <c r="B17" s="700"/>
      <c r="C17" s="227" t="s">
        <v>493</v>
      </c>
      <c r="D17" s="239">
        <v>86.805809533874907</v>
      </c>
      <c r="E17" s="178">
        <v>70.331922570941103</v>
      </c>
      <c r="F17" s="178">
        <v>29.465471643664497</v>
      </c>
      <c r="G17" s="260" t="s">
        <v>24</v>
      </c>
      <c r="H17" s="239">
        <v>81.249718844255298</v>
      </c>
      <c r="I17" s="178">
        <v>49.897841413271202</v>
      </c>
      <c r="J17" s="179">
        <v>60.227740051499801</v>
      </c>
      <c r="K17" s="179">
        <v>24.3093108505598</v>
      </c>
    </row>
    <row r="18" spans="1:13">
      <c r="A18" s="699"/>
      <c r="B18" s="698" t="s">
        <v>31</v>
      </c>
      <c r="C18" s="256" t="s">
        <v>494</v>
      </c>
      <c r="D18" s="240">
        <v>62.308951724897298</v>
      </c>
      <c r="E18" s="174">
        <v>30.735558012088198</v>
      </c>
      <c r="F18" s="174">
        <v>2.0592946297371202</v>
      </c>
      <c r="G18" s="175">
        <v>10.184669457989701</v>
      </c>
      <c r="H18" s="258" t="s">
        <v>24</v>
      </c>
      <c r="I18" s="174">
        <v>10.1108429938956</v>
      </c>
      <c r="J18" s="175">
        <v>18.628710712353598</v>
      </c>
      <c r="K18" s="175">
        <v>1.1966174202134501</v>
      </c>
    </row>
    <row r="19" spans="1:13">
      <c r="A19" s="699"/>
      <c r="B19" s="699"/>
      <c r="C19" s="182" t="s">
        <v>495</v>
      </c>
      <c r="D19" s="238">
        <v>89.5372125915015</v>
      </c>
      <c r="E19" s="176">
        <v>73.165690565379904</v>
      </c>
      <c r="F19" s="176">
        <v>26.821899823559498</v>
      </c>
      <c r="G19" s="177">
        <v>50.133445586190497</v>
      </c>
      <c r="H19" s="238">
        <v>84.460492157133999</v>
      </c>
      <c r="I19" s="259" t="s">
        <v>24</v>
      </c>
      <c r="J19" s="177">
        <v>62.085024753501905</v>
      </c>
      <c r="K19" s="177">
        <v>21.406043010542898</v>
      </c>
    </row>
    <row r="20" spans="1:13">
      <c r="A20" s="699"/>
      <c r="B20" s="700"/>
      <c r="C20" s="227" t="s">
        <v>493</v>
      </c>
      <c r="D20" s="239">
        <v>81.95941980568719</v>
      </c>
      <c r="E20" s="178">
        <v>61.356039068303602</v>
      </c>
      <c r="F20" s="178">
        <v>19.9296140993115</v>
      </c>
      <c r="G20" s="179">
        <v>39.014514171997902</v>
      </c>
      <c r="H20" s="239">
        <v>74.872354341916008</v>
      </c>
      <c r="I20" s="178">
        <v>38.894107205311599</v>
      </c>
      <c r="J20" s="260" t="s">
        <v>24</v>
      </c>
      <c r="K20" s="179">
        <v>15.781093149711801</v>
      </c>
    </row>
    <row r="21" spans="1:13">
      <c r="A21" s="700"/>
      <c r="B21" s="257" t="s">
        <v>34</v>
      </c>
      <c r="C21" s="220"/>
      <c r="D21" s="229">
        <v>98.463511875135495</v>
      </c>
      <c r="E21" s="230">
        <v>93.656037363605407</v>
      </c>
      <c r="F21" s="230">
        <v>57.266453567550499</v>
      </c>
      <c r="G21" s="231">
        <v>80.640294464010196</v>
      </c>
      <c r="H21" s="229">
        <v>97.274088912611404</v>
      </c>
      <c r="I21" s="230">
        <v>80.545591183749892</v>
      </c>
      <c r="J21" s="231">
        <v>88.346655366515307</v>
      </c>
      <c r="K21" s="261" t="s">
        <v>24</v>
      </c>
    </row>
    <row r="22" spans="1:13">
      <c r="A22" s="1"/>
      <c r="B22" s="1"/>
      <c r="C22" s="1"/>
      <c r="D22" s="1"/>
      <c r="E22" s="1"/>
      <c r="F22" s="1"/>
      <c r="G22" s="1"/>
      <c r="H22" s="1"/>
      <c r="I22" s="1"/>
      <c r="J22" s="1"/>
      <c r="K22" s="1"/>
    </row>
    <row r="23" spans="1:13">
      <c r="A23" s="670" t="s">
        <v>498</v>
      </c>
      <c r="B23" s="670"/>
      <c r="C23" s="670"/>
      <c r="D23" s="670"/>
      <c r="E23" s="670"/>
      <c r="F23" s="670"/>
      <c r="G23" s="670"/>
      <c r="H23" s="670"/>
      <c r="I23" s="670"/>
      <c r="J23" s="670"/>
      <c r="K23" s="670"/>
      <c r="L23" s="670"/>
      <c r="M23" s="670"/>
    </row>
    <row r="24" spans="1:13">
      <c r="A24" s="670"/>
      <c r="B24" s="670"/>
      <c r="C24" s="670"/>
      <c r="D24" s="670"/>
      <c r="E24" s="670"/>
      <c r="F24" s="670"/>
      <c r="G24" s="670"/>
      <c r="H24" s="670"/>
      <c r="I24" s="670"/>
      <c r="J24" s="670"/>
      <c r="K24" s="670"/>
      <c r="L24" s="670"/>
      <c r="M24" s="670"/>
    </row>
    <row r="25" spans="1:13">
      <c r="A25" s="670" t="s">
        <v>499</v>
      </c>
      <c r="B25" s="670"/>
      <c r="C25" s="670"/>
      <c r="D25" s="670"/>
      <c r="E25" s="670"/>
      <c r="F25" s="670"/>
      <c r="G25" s="670"/>
      <c r="H25" s="670"/>
      <c r="I25" s="670"/>
      <c r="J25" s="670"/>
      <c r="K25" s="670"/>
      <c r="L25" s="670"/>
      <c r="M25" s="670"/>
    </row>
    <row r="26" spans="1:13">
      <c r="A26" s="670"/>
      <c r="B26" s="670"/>
      <c r="C26" s="670"/>
      <c r="D26" s="670"/>
      <c r="E26" s="670"/>
      <c r="F26" s="670"/>
      <c r="G26" s="670"/>
      <c r="H26" s="670"/>
      <c r="I26" s="670"/>
      <c r="J26" s="670"/>
      <c r="K26" s="670"/>
      <c r="L26" s="670"/>
      <c r="M26" s="670"/>
    </row>
  </sheetData>
  <mergeCells count="14">
    <mergeCell ref="A23:M24"/>
    <mergeCell ref="A25:M26"/>
    <mergeCell ref="D4:G4"/>
    <mergeCell ref="H4:J4"/>
    <mergeCell ref="A4:A5"/>
    <mergeCell ref="B4:B5"/>
    <mergeCell ref="C4:C5"/>
    <mergeCell ref="K4:K5"/>
    <mergeCell ref="A6:A13"/>
    <mergeCell ref="A14:A21"/>
    <mergeCell ref="B6:B9"/>
    <mergeCell ref="B10:B12"/>
    <mergeCell ref="B14:B17"/>
    <mergeCell ref="B18:B20"/>
  </mergeCell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
  <sheetViews>
    <sheetView workbookViewId="0"/>
  </sheetViews>
  <sheetFormatPr baseColWidth="10" defaultRowHeight="15"/>
  <cols>
    <col min="1" max="1" width="16.85546875" customWidth="1"/>
    <col min="2" max="2" width="45.42578125" customWidth="1"/>
    <col min="3" max="38" width="8.28515625" customWidth="1"/>
  </cols>
  <sheetData>
    <row r="1" spans="1:38">
      <c r="A1" s="3" t="s">
        <v>500</v>
      </c>
    </row>
    <row r="2" spans="1:38">
      <c r="A2" s="62" t="s">
        <v>501</v>
      </c>
    </row>
    <row r="3" spans="1:38">
      <c r="B3" s="62"/>
    </row>
    <row r="4" spans="1:38">
      <c r="A4" s="794"/>
      <c r="B4" s="790"/>
      <c r="C4" s="679" t="s">
        <v>22</v>
      </c>
      <c r="D4" s="680"/>
      <c r="E4" s="680"/>
      <c r="F4" s="680"/>
      <c r="G4" s="680"/>
      <c r="H4" s="680"/>
      <c r="I4" s="680"/>
      <c r="J4" s="680"/>
      <c r="K4" s="680"/>
      <c r="L4" s="680"/>
      <c r="M4" s="680"/>
      <c r="N4" s="681"/>
      <c r="O4" s="795" t="s">
        <v>76</v>
      </c>
      <c r="P4" s="796"/>
      <c r="Q4" s="796"/>
      <c r="R4" s="796"/>
      <c r="S4" s="796"/>
      <c r="T4" s="796"/>
      <c r="U4" s="796"/>
      <c r="V4" s="796"/>
      <c r="W4" s="796"/>
      <c r="X4" s="796"/>
      <c r="Y4" s="796"/>
      <c r="Z4" s="797"/>
      <c r="AA4" s="795" t="s">
        <v>34</v>
      </c>
      <c r="AB4" s="796"/>
      <c r="AC4" s="796"/>
      <c r="AD4" s="796"/>
      <c r="AE4" s="796"/>
      <c r="AF4" s="796"/>
      <c r="AG4" s="796"/>
      <c r="AH4" s="796"/>
      <c r="AI4" s="796"/>
      <c r="AJ4" s="796"/>
      <c r="AK4" s="796"/>
      <c r="AL4" s="797"/>
    </row>
    <row r="5" spans="1:38" s="1" customFormat="1" ht="12.75" customHeight="1">
      <c r="A5" s="744"/>
      <c r="B5" s="791"/>
      <c r="C5" s="679" t="s">
        <v>28</v>
      </c>
      <c r="D5" s="680"/>
      <c r="E5" s="680"/>
      <c r="F5" s="681"/>
      <c r="G5" s="679" t="s">
        <v>23</v>
      </c>
      <c r="H5" s="680"/>
      <c r="I5" s="680"/>
      <c r="J5" s="681"/>
      <c r="K5" s="679" t="s">
        <v>508</v>
      </c>
      <c r="L5" s="680"/>
      <c r="M5" s="680"/>
      <c r="N5" s="681"/>
      <c r="O5" s="679" t="s">
        <v>28</v>
      </c>
      <c r="P5" s="680"/>
      <c r="Q5" s="680"/>
      <c r="R5" s="681"/>
      <c r="S5" s="679" t="s">
        <v>23</v>
      </c>
      <c r="T5" s="680"/>
      <c r="U5" s="680"/>
      <c r="V5" s="681"/>
      <c r="W5" s="679" t="s">
        <v>508</v>
      </c>
      <c r="X5" s="680"/>
      <c r="Y5" s="680"/>
      <c r="Z5" s="681"/>
      <c r="AA5" s="679" t="s">
        <v>28</v>
      </c>
      <c r="AB5" s="680"/>
      <c r="AC5" s="680"/>
      <c r="AD5" s="681"/>
      <c r="AE5" s="679" t="s">
        <v>23</v>
      </c>
      <c r="AF5" s="680"/>
      <c r="AG5" s="680"/>
      <c r="AH5" s="681"/>
      <c r="AI5" s="679" t="s">
        <v>508</v>
      </c>
      <c r="AJ5" s="680"/>
      <c r="AK5" s="680"/>
      <c r="AL5" s="681"/>
    </row>
    <row r="6" spans="1:38" s="244" customFormat="1" ht="39.75" customHeight="1">
      <c r="A6" s="798" t="s">
        <v>502</v>
      </c>
      <c r="B6" s="799"/>
      <c r="C6" s="262" t="s">
        <v>196</v>
      </c>
      <c r="D6" s="263" t="s">
        <v>197</v>
      </c>
      <c r="E6" s="263" t="s">
        <v>198</v>
      </c>
      <c r="F6" s="264" t="s">
        <v>199</v>
      </c>
      <c r="G6" s="262" t="s">
        <v>196</v>
      </c>
      <c r="H6" s="263" t="s">
        <v>197</v>
      </c>
      <c r="I6" s="263" t="s">
        <v>198</v>
      </c>
      <c r="J6" s="264" t="s">
        <v>199</v>
      </c>
      <c r="K6" s="263" t="s">
        <v>196</v>
      </c>
      <c r="L6" s="263" t="s">
        <v>197</v>
      </c>
      <c r="M6" s="263" t="s">
        <v>198</v>
      </c>
      <c r="N6" s="263" t="s">
        <v>199</v>
      </c>
      <c r="O6" s="262" t="s">
        <v>196</v>
      </c>
      <c r="P6" s="263" t="s">
        <v>197</v>
      </c>
      <c r="Q6" s="263" t="s">
        <v>198</v>
      </c>
      <c r="R6" s="264" t="s">
        <v>199</v>
      </c>
      <c r="S6" s="262" t="s">
        <v>196</v>
      </c>
      <c r="T6" s="263" t="s">
        <v>197</v>
      </c>
      <c r="U6" s="263" t="s">
        <v>198</v>
      </c>
      <c r="V6" s="264" t="s">
        <v>199</v>
      </c>
      <c r="W6" s="262" t="s">
        <v>196</v>
      </c>
      <c r="X6" s="263" t="s">
        <v>197</v>
      </c>
      <c r="Y6" s="263" t="s">
        <v>198</v>
      </c>
      <c r="Z6" s="264" t="s">
        <v>199</v>
      </c>
      <c r="AA6" s="262" t="s">
        <v>196</v>
      </c>
      <c r="AB6" s="263" t="s">
        <v>197</v>
      </c>
      <c r="AC6" s="263" t="s">
        <v>198</v>
      </c>
      <c r="AD6" s="264" t="s">
        <v>199</v>
      </c>
      <c r="AE6" s="262" t="s">
        <v>196</v>
      </c>
      <c r="AF6" s="263" t="s">
        <v>197</v>
      </c>
      <c r="AG6" s="263" t="s">
        <v>198</v>
      </c>
      <c r="AH6" s="264" t="s">
        <v>199</v>
      </c>
      <c r="AI6" s="262" t="s">
        <v>196</v>
      </c>
      <c r="AJ6" s="263" t="s">
        <v>197</v>
      </c>
      <c r="AK6" s="263" t="s">
        <v>198</v>
      </c>
      <c r="AL6" s="264" t="s">
        <v>199</v>
      </c>
    </row>
    <row r="7" spans="1:38" s="1" customFormat="1" ht="25.5">
      <c r="A7" s="800" t="s">
        <v>509</v>
      </c>
      <c r="B7" s="265" t="s">
        <v>503</v>
      </c>
      <c r="C7" s="240">
        <v>18.062656</v>
      </c>
      <c r="D7" s="174">
        <v>38.319731600000004</v>
      </c>
      <c r="E7" s="174">
        <v>32.146801200000006</v>
      </c>
      <c r="F7" s="175">
        <v>11.4708112</v>
      </c>
      <c r="G7" s="273">
        <v>13873.92655</v>
      </c>
      <c r="H7" s="274">
        <v>29433.386859999999</v>
      </c>
      <c r="I7" s="274">
        <v>24691.958839999999</v>
      </c>
      <c r="J7" s="275">
        <v>8810.7303709999996</v>
      </c>
      <c r="K7" s="240">
        <v>3.0178300000000002E-2</v>
      </c>
      <c r="L7" s="174">
        <v>3.9883599999999998E-2</v>
      </c>
      <c r="M7" s="174">
        <v>3.5944999999999998E-2</v>
      </c>
      <c r="N7" s="174">
        <v>2.8711799999999999E-2</v>
      </c>
      <c r="O7" s="240">
        <v>19.447911600000001</v>
      </c>
      <c r="P7" s="174">
        <v>40.183053600000001</v>
      </c>
      <c r="Q7" s="174">
        <v>30.715570899999999</v>
      </c>
      <c r="R7" s="175">
        <v>9.6534639000000002</v>
      </c>
      <c r="S7" s="273">
        <v>9782.6887229999993</v>
      </c>
      <c r="T7" s="274">
        <v>20212.880079999999</v>
      </c>
      <c r="U7" s="274">
        <v>15450.54679</v>
      </c>
      <c r="V7" s="275">
        <v>4855.8854970000002</v>
      </c>
      <c r="W7" s="240">
        <v>4.7083300000000002E-2</v>
      </c>
      <c r="X7" s="174">
        <v>4.4427399999999999E-2</v>
      </c>
      <c r="Y7" s="174">
        <v>5.1951299999999999E-2</v>
      </c>
      <c r="Z7" s="175">
        <v>3.0154E-2</v>
      </c>
      <c r="AA7" s="240">
        <v>15.433973100000001</v>
      </c>
      <c r="AB7" s="174">
        <v>34.783862399999997</v>
      </c>
      <c r="AC7" s="174">
        <v>34.8627264</v>
      </c>
      <c r="AD7" s="175">
        <v>14.919438099999999</v>
      </c>
      <c r="AE7" s="273">
        <v>4091.2378250000002</v>
      </c>
      <c r="AF7" s="274">
        <v>9220.5067820000004</v>
      </c>
      <c r="AG7" s="274">
        <v>9241.4120480000001</v>
      </c>
      <c r="AH7" s="275">
        <v>3954.8448739999999</v>
      </c>
      <c r="AI7" s="240">
        <v>5.8276599999999998E-2</v>
      </c>
      <c r="AJ7" s="174">
        <v>7.3073399999999997E-2</v>
      </c>
      <c r="AK7" s="174">
        <v>2.72961E-2</v>
      </c>
      <c r="AL7" s="175">
        <v>3.66434E-2</v>
      </c>
    </row>
    <row r="8" spans="1:38" s="1" customFormat="1" ht="39.75" customHeight="1">
      <c r="A8" s="801"/>
      <c r="B8" s="266" t="s">
        <v>504</v>
      </c>
      <c r="C8" s="238">
        <v>30.099252100000001</v>
      </c>
      <c r="D8" s="176">
        <v>29.235036399999998</v>
      </c>
      <c r="E8" s="176">
        <v>23.3437591</v>
      </c>
      <c r="F8" s="177">
        <v>17.321952400000001</v>
      </c>
      <c r="G8" s="268">
        <v>23119.236290000001</v>
      </c>
      <c r="H8" s="183">
        <v>22455.432239999998</v>
      </c>
      <c r="I8" s="183">
        <v>17930.341970000001</v>
      </c>
      <c r="J8" s="269">
        <v>13304.992109999999</v>
      </c>
      <c r="K8" s="238">
        <v>3.3248199999999999E-2</v>
      </c>
      <c r="L8" s="176">
        <v>4.6124900000000003E-2</v>
      </c>
      <c r="M8" s="176">
        <v>2.7982E-2</v>
      </c>
      <c r="N8" s="176">
        <v>2.2627399999999999E-2</v>
      </c>
      <c r="O8" s="238">
        <v>30.307474599999999</v>
      </c>
      <c r="P8" s="176">
        <v>32.039163799999997</v>
      </c>
      <c r="Q8" s="176">
        <v>23.577525099999999</v>
      </c>
      <c r="R8" s="177">
        <v>14.0758364</v>
      </c>
      <c r="S8" s="268">
        <v>15245.26622</v>
      </c>
      <c r="T8" s="183">
        <v>16116.340529999999</v>
      </c>
      <c r="U8" s="183">
        <v>11859.96694</v>
      </c>
      <c r="V8" s="269">
        <v>7080.4273970000004</v>
      </c>
      <c r="W8" s="238">
        <v>4.1999700000000001E-2</v>
      </c>
      <c r="X8" s="176">
        <v>5.7705400000000004E-2</v>
      </c>
      <c r="Y8" s="176">
        <v>4.7534399999999997E-2</v>
      </c>
      <c r="Z8" s="177">
        <v>3.5378699999999999E-2</v>
      </c>
      <c r="AA8" s="238">
        <v>29.704125599999998</v>
      </c>
      <c r="AB8" s="176">
        <v>23.9138801</v>
      </c>
      <c r="AC8" s="176">
        <v>22.900161000000001</v>
      </c>
      <c r="AD8" s="177">
        <v>23.481833299999998</v>
      </c>
      <c r="AE8" s="268">
        <v>7873.9700679999996</v>
      </c>
      <c r="AF8" s="183">
        <v>6339.0917090000003</v>
      </c>
      <c r="AG8" s="183">
        <v>6070.375035</v>
      </c>
      <c r="AH8" s="269">
        <v>6224.5647170000002</v>
      </c>
      <c r="AI8" s="238">
        <v>6.0366700000000002E-2</v>
      </c>
      <c r="AJ8" s="176">
        <v>4.7204799999999998E-2</v>
      </c>
      <c r="AK8" s="176">
        <v>5.0865100000000003E-2</v>
      </c>
      <c r="AL8" s="177">
        <v>3.49468E-2</v>
      </c>
    </row>
    <row r="9" spans="1:38" s="1" customFormat="1" ht="25.5">
      <c r="A9" s="802"/>
      <c r="B9" s="267" t="s">
        <v>505</v>
      </c>
      <c r="C9" s="239">
        <v>8.2826277000000008</v>
      </c>
      <c r="D9" s="178">
        <v>17.7570953</v>
      </c>
      <c r="E9" s="178">
        <v>32.821844900000002</v>
      </c>
      <c r="F9" s="179">
        <v>41.138432100000003</v>
      </c>
      <c r="G9" s="270">
        <v>6361.8865480000004</v>
      </c>
      <c r="H9" s="271">
        <v>13639.22537</v>
      </c>
      <c r="I9" s="271">
        <v>25210.459910000001</v>
      </c>
      <c r="J9" s="272">
        <v>31598.430799999998</v>
      </c>
      <c r="K9" s="239">
        <v>2.2971100000000001E-2</v>
      </c>
      <c r="L9" s="178">
        <v>3.6472600000000001E-2</v>
      </c>
      <c r="M9" s="178">
        <v>3.6907799999999998E-2</v>
      </c>
      <c r="N9" s="178">
        <v>3.54521E-2</v>
      </c>
      <c r="O9" s="239">
        <v>8.8677559000000006</v>
      </c>
      <c r="P9" s="178">
        <v>18.725519800000001</v>
      </c>
      <c r="Q9" s="178">
        <v>34.0693573</v>
      </c>
      <c r="R9" s="179">
        <v>38.337367</v>
      </c>
      <c r="S9" s="270">
        <v>4460.6586900000002</v>
      </c>
      <c r="T9" s="271">
        <v>9419.3111540000009</v>
      </c>
      <c r="U9" s="271">
        <v>17137.568459999999</v>
      </c>
      <c r="V9" s="272">
        <v>19284.462790000001</v>
      </c>
      <c r="W9" s="239">
        <v>3.03737E-2</v>
      </c>
      <c r="X9" s="178">
        <v>4.7596100000000002E-2</v>
      </c>
      <c r="Y9" s="178">
        <v>5.0461300000000001E-2</v>
      </c>
      <c r="Z9" s="179">
        <v>3.0840700000000002E-2</v>
      </c>
      <c r="AA9" s="239">
        <v>7.172279099999999</v>
      </c>
      <c r="AB9" s="178">
        <v>15.919397800000002</v>
      </c>
      <c r="AC9" s="178">
        <v>30.454545700000001</v>
      </c>
      <c r="AD9" s="179">
        <v>46.453777299999999</v>
      </c>
      <c r="AE9" s="270">
        <v>1901.227858</v>
      </c>
      <c r="AF9" s="271">
        <v>4219.914213</v>
      </c>
      <c r="AG9" s="271">
        <v>8072.8914489999997</v>
      </c>
      <c r="AH9" s="272">
        <v>12313.968010000001</v>
      </c>
      <c r="AI9" s="239">
        <v>2.7541700000000002E-2</v>
      </c>
      <c r="AJ9" s="178">
        <v>4.4778899999999996E-2</v>
      </c>
      <c r="AK9" s="178">
        <v>6.7374799999999999E-2</v>
      </c>
      <c r="AL9" s="179">
        <v>5.2179400000000001E-2</v>
      </c>
    </row>
    <row r="10" spans="1:38" s="1" customFormat="1" ht="25.5">
      <c r="A10" s="800" t="s">
        <v>510</v>
      </c>
      <c r="B10" s="265" t="s">
        <v>507</v>
      </c>
      <c r="C10" s="240">
        <v>2.5558593000000003</v>
      </c>
      <c r="D10" s="174">
        <v>10.915204300000001</v>
      </c>
      <c r="E10" s="174">
        <v>28.565852700000001</v>
      </c>
      <c r="F10" s="175">
        <v>57.963083699999999</v>
      </c>
      <c r="G10" s="273">
        <v>1963.1556230000001</v>
      </c>
      <c r="H10" s="274">
        <v>8383.9686760000004</v>
      </c>
      <c r="I10" s="274">
        <v>21941.432219999999</v>
      </c>
      <c r="J10" s="275">
        <v>44521.446100000001</v>
      </c>
      <c r="K10" s="240">
        <v>1.4170400000000001E-2</v>
      </c>
      <c r="L10" s="174">
        <v>2.3206499999999998E-2</v>
      </c>
      <c r="M10" s="174">
        <v>2.7418100000000001E-2</v>
      </c>
      <c r="N10" s="174">
        <v>4.4736899999999996E-2</v>
      </c>
      <c r="O10" s="240">
        <v>3.6120938999999996</v>
      </c>
      <c r="P10" s="174">
        <v>15.576448900000001</v>
      </c>
      <c r="Q10" s="174">
        <v>35.388879899999999</v>
      </c>
      <c r="R10" s="175">
        <v>45.422577200000006</v>
      </c>
      <c r="S10" s="273">
        <v>1816.9555330000001</v>
      </c>
      <c r="T10" s="274">
        <v>7835.2655150000001</v>
      </c>
      <c r="U10" s="274">
        <v>17801.314750000001</v>
      </c>
      <c r="V10" s="275">
        <v>22848.46529</v>
      </c>
      <c r="W10" s="240">
        <v>1.9744900000000003E-2</v>
      </c>
      <c r="X10" s="174">
        <v>2.99653E-2</v>
      </c>
      <c r="Y10" s="174">
        <v>4.1033399999999998E-2</v>
      </c>
      <c r="Z10" s="175">
        <v>5.5800499999999996E-2</v>
      </c>
      <c r="AA10" s="240">
        <v>0.55153190000000007</v>
      </c>
      <c r="AB10" s="174">
        <v>2.0699529999999999</v>
      </c>
      <c r="AC10" s="174">
        <v>15.618368899999998</v>
      </c>
      <c r="AD10" s="175">
        <v>81.760146199999994</v>
      </c>
      <c r="AE10" s="273">
        <v>146.20009039999999</v>
      </c>
      <c r="AF10" s="274">
        <v>548.70316070000001</v>
      </c>
      <c r="AG10" s="274">
        <v>4140.1174709999996</v>
      </c>
      <c r="AH10" s="275">
        <v>21672.980810000001</v>
      </c>
      <c r="AI10" s="240">
        <v>9.7900000000000001E-3</v>
      </c>
      <c r="AJ10" s="174">
        <v>1.6288500000000001E-2</v>
      </c>
      <c r="AK10" s="174">
        <v>3.3777999999999996E-2</v>
      </c>
      <c r="AL10" s="175">
        <v>4.8453899999999994E-2</v>
      </c>
    </row>
    <row r="11" spans="1:38" s="1" customFormat="1" ht="25.5">
      <c r="A11" s="801"/>
      <c r="B11" s="266" t="s">
        <v>506</v>
      </c>
      <c r="C11" s="238">
        <v>18.257767099999999</v>
      </c>
      <c r="D11" s="176">
        <v>41.044316800000004</v>
      </c>
      <c r="E11" s="176">
        <v>31.459787900000002</v>
      </c>
      <c r="F11" s="177">
        <v>9.2381282000000002</v>
      </c>
      <c r="G11" s="268">
        <v>14023.79135</v>
      </c>
      <c r="H11" s="183">
        <v>31526.14084</v>
      </c>
      <c r="I11" s="183">
        <v>24164.26395</v>
      </c>
      <c r="J11" s="269">
        <v>7095.8064789999999</v>
      </c>
      <c r="K11" s="238">
        <v>4.1241699999999999E-2</v>
      </c>
      <c r="L11" s="176">
        <v>4.5744299999999995E-2</v>
      </c>
      <c r="M11" s="176">
        <v>3.82102E-2</v>
      </c>
      <c r="N11" s="176">
        <v>2.0355600000000001E-2</v>
      </c>
      <c r="O11" s="238">
        <v>20.097764000000002</v>
      </c>
      <c r="P11" s="176">
        <v>41.638659599999997</v>
      </c>
      <c r="Q11" s="176">
        <v>29.527246499999997</v>
      </c>
      <c r="R11" s="177">
        <v>8.7363298</v>
      </c>
      <c r="S11" s="268">
        <v>10109.57749</v>
      </c>
      <c r="T11" s="183">
        <v>20945.079020000001</v>
      </c>
      <c r="U11" s="183">
        <v>14852.79585</v>
      </c>
      <c r="V11" s="269">
        <v>4394.5487350000003</v>
      </c>
      <c r="W11" s="238">
        <v>4.24065E-2</v>
      </c>
      <c r="X11" s="176">
        <v>4.8064499999999996E-2</v>
      </c>
      <c r="Y11" s="176">
        <v>4.1613400000000002E-2</v>
      </c>
      <c r="Z11" s="177">
        <v>2.64532E-2</v>
      </c>
      <c r="AA11" s="238">
        <v>14.766159800000001</v>
      </c>
      <c r="AB11" s="176">
        <v>39.916482599999995</v>
      </c>
      <c r="AC11" s="176">
        <v>35.127009100000002</v>
      </c>
      <c r="AD11" s="177">
        <v>10.190348500000001</v>
      </c>
      <c r="AE11" s="268">
        <v>3914.2138610000002</v>
      </c>
      <c r="AF11" s="183">
        <v>10581.061820000001</v>
      </c>
      <c r="AG11" s="183">
        <v>9311.4681010000004</v>
      </c>
      <c r="AH11" s="269">
        <v>2701.257744</v>
      </c>
      <c r="AI11" s="238">
        <v>4.5353899999999996E-2</v>
      </c>
      <c r="AJ11" s="176">
        <v>6.0361699999999997E-2</v>
      </c>
      <c r="AK11" s="176">
        <v>4.9834200000000002E-2</v>
      </c>
      <c r="AL11" s="177">
        <v>3.6740399999999999E-2</v>
      </c>
    </row>
    <row r="12" spans="1:38" s="1" customFormat="1" ht="38.25">
      <c r="A12" s="801"/>
      <c r="B12" s="266" t="s">
        <v>513</v>
      </c>
      <c r="C12" s="238">
        <v>24.233699900000001</v>
      </c>
      <c r="D12" s="176">
        <v>29.964618700000003</v>
      </c>
      <c r="E12" s="176">
        <v>25.867826300000001</v>
      </c>
      <c r="F12" s="177">
        <v>19.933855099999999</v>
      </c>
      <c r="G12" s="268">
        <v>18613.905490000001</v>
      </c>
      <c r="H12" s="183">
        <v>23015.82444</v>
      </c>
      <c r="I12" s="183">
        <v>19869.07804</v>
      </c>
      <c r="J12" s="269">
        <v>15311.194649999999</v>
      </c>
      <c r="K12" s="238">
        <v>4.0264899999999999E-2</v>
      </c>
      <c r="L12" s="176">
        <v>3.8130400000000002E-2</v>
      </c>
      <c r="M12" s="176">
        <v>3.6528600000000001E-2</v>
      </c>
      <c r="N12" s="176">
        <v>3.5577200000000003E-2</v>
      </c>
      <c r="O12" s="238">
        <v>30.007242999999999</v>
      </c>
      <c r="P12" s="176">
        <v>34.993582499999995</v>
      </c>
      <c r="Q12" s="176">
        <v>23.935446899999999</v>
      </c>
      <c r="R12" s="177">
        <v>11.0637276</v>
      </c>
      <c r="S12" s="268">
        <v>15094.243689999999</v>
      </c>
      <c r="T12" s="183">
        <v>17602.472249999999</v>
      </c>
      <c r="U12" s="183">
        <v>12040.00877</v>
      </c>
      <c r="V12" s="269">
        <v>5565.2763750000004</v>
      </c>
      <c r="W12" s="238">
        <v>6.66432E-2</v>
      </c>
      <c r="X12" s="176">
        <v>5.5847399999999998E-2</v>
      </c>
      <c r="Y12" s="176">
        <v>3.8961699999999995E-2</v>
      </c>
      <c r="Z12" s="177">
        <v>4.4616400000000001E-2</v>
      </c>
      <c r="AA12" s="238">
        <v>13.2777335</v>
      </c>
      <c r="AB12" s="176">
        <v>20.421577899999999</v>
      </c>
      <c r="AC12" s="176">
        <v>29.534739700000003</v>
      </c>
      <c r="AD12" s="177">
        <v>36.765948799999997</v>
      </c>
      <c r="AE12" s="268">
        <v>3519.6618039999998</v>
      </c>
      <c r="AF12" s="183">
        <v>5413.3521879999998</v>
      </c>
      <c r="AG12" s="183">
        <v>7829.069262</v>
      </c>
      <c r="AH12" s="269">
        <v>9745.9182739999997</v>
      </c>
      <c r="AI12" s="238">
        <v>4.69387E-2</v>
      </c>
      <c r="AJ12" s="176">
        <v>4.8811399999999998E-2</v>
      </c>
      <c r="AK12" s="176">
        <v>7.7873499999999998E-2</v>
      </c>
      <c r="AL12" s="177">
        <v>5.4720199999999997E-2</v>
      </c>
    </row>
    <row r="13" spans="1:38" s="1" customFormat="1" ht="38.25">
      <c r="A13" s="802"/>
      <c r="B13" s="267" t="s">
        <v>514</v>
      </c>
      <c r="C13" s="239">
        <v>31.015535100000001</v>
      </c>
      <c r="D13" s="178">
        <v>40.611767399999998</v>
      </c>
      <c r="E13" s="178">
        <v>21.6296368</v>
      </c>
      <c r="F13" s="179">
        <v>6.7430608000000003</v>
      </c>
      <c r="G13" s="270">
        <v>23823.033340000002</v>
      </c>
      <c r="H13" s="271">
        <v>31193.899570000001</v>
      </c>
      <c r="I13" s="271">
        <v>16613.724559999999</v>
      </c>
      <c r="J13" s="272">
        <v>5179.3451450000002</v>
      </c>
      <c r="K13" s="239">
        <v>1.8654399999999998E-2</v>
      </c>
      <c r="L13" s="178">
        <v>4.2843300000000001E-2</v>
      </c>
      <c r="M13" s="178">
        <v>2.8264700000000004E-2</v>
      </c>
      <c r="N13" s="178">
        <v>1.91605E-2</v>
      </c>
      <c r="O13" s="239">
        <v>32.097021399999996</v>
      </c>
      <c r="P13" s="178">
        <v>41.4540784</v>
      </c>
      <c r="Q13" s="178">
        <v>20.722128399999999</v>
      </c>
      <c r="R13" s="179">
        <v>5.7267717999999999</v>
      </c>
      <c r="S13" s="270">
        <v>16145.44406</v>
      </c>
      <c r="T13" s="271">
        <v>20852.23098</v>
      </c>
      <c r="U13" s="271">
        <v>10423.645259999999</v>
      </c>
      <c r="V13" s="272">
        <v>2880.6807899999999</v>
      </c>
      <c r="W13" s="239">
        <v>2.7639999999999998E-2</v>
      </c>
      <c r="X13" s="178">
        <v>5.2652199999999996E-2</v>
      </c>
      <c r="Y13" s="178">
        <v>3.3385199999999997E-2</v>
      </c>
      <c r="Z13" s="179">
        <v>1.9282799999999999E-2</v>
      </c>
      <c r="AA13" s="239">
        <v>28.963289700000001</v>
      </c>
      <c r="AB13" s="178">
        <v>39.013384600000002</v>
      </c>
      <c r="AC13" s="178">
        <v>23.351738900000001</v>
      </c>
      <c r="AD13" s="179">
        <v>8.6715868</v>
      </c>
      <c r="AE13" s="270">
        <v>7677.589277</v>
      </c>
      <c r="AF13" s="271">
        <v>10341.668589999999</v>
      </c>
      <c r="AG13" s="271">
        <v>6190.0793039999999</v>
      </c>
      <c r="AH13" s="272">
        <v>2298.6643549999999</v>
      </c>
      <c r="AI13" s="239">
        <v>3.4130199999999999E-2</v>
      </c>
      <c r="AJ13" s="178">
        <v>4.9510400000000003E-2</v>
      </c>
      <c r="AK13" s="178">
        <v>2.8447699999999999E-2</v>
      </c>
      <c r="AL13" s="179">
        <v>4.1552100000000002E-2</v>
      </c>
    </row>
    <row r="14" spans="1:38" s="1" customFormat="1" ht="25.5">
      <c r="A14" s="783" t="s">
        <v>511</v>
      </c>
      <c r="B14" s="265" t="s">
        <v>515</v>
      </c>
      <c r="C14" s="240">
        <v>14.149864900000001</v>
      </c>
      <c r="D14" s="174">
        <v>25.761858599999996</v>
      </c>
      <c r="E14" s="174">
        <v>31.0476119</v>
      </c>
      <c r="F14" s="175">
        <v>29.040664599999999</v>
      </c>
      <c r="G14" s="273">
        <v>10868.511570000001</v>
      </c>
      <c r="H14" s="274">
        <v>19787.684280000001</v>
      </c>
      <c r="I14" s="274">
        <v>23847.671490000001</v>
      </c>
      <c r="J14" s="275">
        <v>22306.135279999999</v>
      </c>
      <c r="K14" s="240">
        <v>2.9195600000000002E-2</v>
      </c>
      <c r="L14" s="174">
        <v>4.2175499999999998E-2</v>
      </c>
      <c r="M14" s="174">
        <v>4.24794E-2</v>
      </c>
      <c r="N14" s="174">
        <v>3.3600600000000001E-2</v>
      </c>
      <c r="O14" s="240">
        <v>16.543870800000001</v>
      </c>
      <c r="P14" s="174">
        <v>29.405637800000001</v>
      </c>
      <c r="Q14" s="174">
        <v>31.077007600000002</v>
      </c>
      <c r="R14" s="175">
        <v>22.973483899999998</v>
      </c>
      <c r="S14" s="273">
        <v>8321.8980539999993</v>
      </c>
      <c r="T14" s="274">
        <v>14791.62422</v>
      </c>
      <c r="U14" s="274">
        <v>15632.356690000001</v>
      </c>
      <c r="V14" s="275">
        <v>11556.12212</v>
      </c>
      <c r="W14" s="240">
        <v>3.3442100000000002E-2</v>
      </c>
      <c r="X14" s="174">
        <v>5.2376600000000002E-2</v>
      </c>
      <c r="Y14" s="174">
        <v>5.7201599999999998E-2</v>
      </c>
      <c r="Z14" s="175">
        <v>3.6122099999999997E-2</v>
      </c>
      <c r="AA14" s="240">
        <v>9.6069615000000006</v>
      </c>
      <c r="AB14" s="174">
        <v>18.847365999999997</v>
      </c>
      <c r="AC14" s="174">
        <v>30.991830100000001</v>
      </c>
      <c r="AD14" s="175">
        <v>40.553842400000001</v>
      </c>
      <c r="AE14" s="273">
        <v>2546.613511</v>
      </c>
      <c r="AF14" s="274">
        <v>4996.060058</v>
      </c>
      <c r="AG14" s="274">
        <v>8215.314805</v>
      </c>
      <c r="AH14" s="275">
        <v>10750.01316</v>
      </c>
      <c r="AI14" s="240">
        <v>3.8147300000000002E-2</v>
      </c>
      <c r="AJ14" s="174">
        <v>6.41013E-2</v>
      </c>
      <c r="AK14" s="174">
        <v>5.1945100000000001E-2</v>
      </c>
      <c r="AL14" s="175">
        <v>6.0741900000000001E-2</v>
      </c>
    </row>
    <row r="15" spans="1:38" s="1" customFormat="1" ht="38.25">
      <c r="A15" s="785"/>
      <c r="B15" s="267" t="s">
        <v>516</v>
      </c>
      <c r="C15" s="239">
        <v>14.4696181</v>
      </c>
      <c r="D15" s="178">
        <v>25.897651999999997</v>
      </c>
      <c r="E15" s="178">
        <v>30.237327600000004</v>
      </c>
      <c r="F15" s="179">
        <v>29.395402300000001</v>
      </c>
      <c r="G15" s="270">
        <v>11114.11406</v>
      </c>
      <c r="H15" s="271">
        <v>19891.987209999999</v>
      </c>
      <c r="I15" s="271">
        <v>23225.292099999999</v>
      </c>
      <c r="J15" s="272">
        <v>22578.609240000002</v>
      </c>
      <c r="K15" s="239">
        <v>2.49232E-2</v>
      </c>
      <c r="L15" s="178">
        <v>4.8940999999999998E-2</v>
      </c>
      <c r="M15" s="178">
        <v>5.1071600000000002E-2</v>
      </c>
      <c r="N15" s="178">
        <v>3.73497E-2</v>
      </c>
      <c r="O15" s="239">
        <v>16.636934100000001</v>
      </c>
      <c r="P15" s="178">
        <v>28.57246</v>
      </c>
      <c r="Q15" s="178">
        <v>30.080087200000001</v>
      </c>
      <c r="R15" s="179">
        <v>24.7105186</v>
      </c>
      <c r="S15" s="270">
        <v>8368.7107880000003</v>
      </c>
      <c r="T15" s="271">
        <v>14372.51915</v>
      </c>
      <c r="U15" s="271">
        <v>15130.8858</v>
      </c>
      <c r="V15" s="272">
        <v>12429.88535</v>
      </c>
      <c r="W15" s="239">
        <v>2.8821899999999998E-2</v>
      </c>
      <c r="X15" s="178">
        <v>5.3838400000000002E-2</v>
      </c>
      <c r="Y15" s="178">
        <v>5.69297E-2</v>
      </c>
      <c r="Z15" s="179">
        <v>4.0888500000000001E-2</v>
      </c>
      <c r="AA15" s="239">
        <v>10.356885200000001</v>
      </c>
      <c r="AB15" s="178">
        <v>20.8218943</v>
      </c>
      <c r="AC15" s="178">
        <v>30.535709399999998</v>
      </c>
      <c r="AD15" s="179">
        <v>38.285511200000002</v>
      </c>
      <c r="AE15" s="270">
        <v>2745.403276</v>
      </c>
      <c r="AF15" s="271">
        <v>5519.4680550000003</v>
      </c>
      <c r="AG15" s="271">
        <v>8094.4063059999999</v>
      </c>
      <c r="AH15" s="272">
        <v>10148.723889999999</v>
      </c>
      <c r="AI15" s="239">
        <v>5.2842000000000007E-2</v>
      </c>
      <c r="AJ15" s="178">
        <v>6.9149600000000006E-2</v>
      </c>
      <c r="AK15" s="178">
        <v>7.1662799999999999E-2</v>
      </c>
      <c r="AL15" s="179">
        <v>6.3692200000000004E-2</v>
      </c>
    </row>
    <row r="16" spans="1:38" s="1" customFormat="1" ht="25.5">
      <c r="A16" s="783" t="s">
        <v>512</v>
      </c>
      <c r="B16" s="266" t="s">
        <v>517</v>
      </c>
      <c r="C16" s="238">
        <v>7.5691224000000004</v>
      </c>
      <c r="D16" s="176">
        <v>20.396255099999998</v>
      </c>
      <c r="E16" s="176">
        <v>34.059406599999996</v>
      </c>
      <c r="F16" s="177">
        <v>37.975215899999995</v>
      </c>
      <c r="G16" s="268">
        <v>5813.843132</v>
      </c>
      <c r="H16" s="183">
        <v>15666.364100000001</v>
      </c>
      <c r="I16" s="183">
        <v>26161.0311</v>
      </c>
      <c r="J16" s="269">
        <v>29168.764289999999</v>
      </c>
      <c r="K16" s="238">
        <v>1.4459400000000001E-2</v>
      </c>
      <c r="L16" s="176">
        <v>3.3726100000000002E-2</v>
      </c>
      <c r="M16" s="176">
        <v>3.0223700000000003E-2</v>
      </c>
      <c r="N16" s="176">
        <v>3.0076199999999997E-2</v>
      </c>
      <c r="O16" s="238">
        <v>9.9479638000000001</v>
      </c>
      <c r="P16" s="176">
        <v>25.388654100000004</v>
      </c>
      <c r="Q16" s="176">
        <v>36.235894200000004</v>
      </c>
      <c r="R16" s="177">
        <v>28.427487899999999</v>
      </c>
      <c r="S16" s="268">
        <v>5004.0248369999999</v>
      </c>
      <c r="T16" s="183">
        <v>12771.00108</v>
      </c>
      <c r="U16" s="183">
        <v>18227.3799</v>
      </c>
      <c r="V16" s="269">
        <v>14299.59527</v>
      </c>
      <c r="W16" s="238">
        <v>2.00024E-2</v>
      </c>
      <c r="X16" s="176">
        <v>4.8324400000000003E-2</v>
      </c>
      <c r="Y16" s="176">
        <v>3.1351299999999999E-2</v>
      </c>
      <c r="Z16" s="177">
        <v>3.2744499999999996E-2</v>
      </c>
      <c r="AA16" s="238">
        <v>3.0549957000000001</v>
      </c>
      <c r="AB16" s="176">
        <v>10.9226002</v>
      </c>
      <c r="AC16" s="176">
        <v>29.929269400000003</v>
      </c>
      <c r="AD16" s="177">
        <v>56.093134800000001</v>
      </c>
      <c r="AE16" s="268">
        <v>809.81829479999999</v>
      </c>
      <c r="AF16" s="183">
        <v>2895.363022</v>
      </c>
      <c r="AG16" s="183">
        <v>7933.6511920000003</v>
      </c>
      <c r="AH16" s="269">
        <v>14869.169019999999</v>
      </c>
      <c r="AI16" s="238">
        <v>2.47128E-2</v>
      </c>
      <c r="AJ16" s="176">
        <v>3.8337599999999999E-2</v>
      </c>
      <c r="AK16" s="176">
        <v>4.5888600000000002E-2</v>
      </c>
      <c r="AL16" s="177">
        <v>3.9132300000000002E-2</v>
      </c>
    </row>
    <row r="17" spans="1:38" s="1" customFormat="1" ht="25.5">
      <c r="A17" s="785"/>
      <c r="B17" s="267" t="s">
        <v>518</v>
      </c>
      <c r="C17" s="239">
        <v>16.0916283</v>
      </c>
      <c r="D17" s="178">
        <v>31.099019599999998</v>
      </c>
      <c r="E17" s="178">
        <v>33.501576100000001</v>
      </c>
      <c r="F17" s="179">
        <v>19.307775999999997</v>
      </c>
      <c r="G17" s="270">
        <v>12359.98012</v>
      </c>
      <c r="H17" s="271">
        <v>23887.157770000002</v>
      </c>
      <c r="I17" s="271">
        <v>25732.561470000001</v>
      </c>
      <c r="J17" s="272">
        <v>14830.30327</v>
      </c>
      <c r="K17" s="239">
        <v>3.3565699999999997E-2</v>
      </c>
      <c r="L17" s="178">
        <v>2.6256199999999997E-2</v>
      </c>
      <c r="M17" s="178">
        <v>2.5908300000000002E-2</v>
      </c>
      <c r="N17" s="178">
        <v>3.1683999999999997E-2</v>
      </c>
      <c r="O17" s="239">
        <v>16.174196800000001</v>
      </c>
      <c r="P17" s="178">
        <v>33.051901099999995</v>
      </c>
      <c r="Q17" s="178">
        <v>33.876555699999997</v>
      </c>
      <c r="R17" s="179">
        <v>16.8973464</v>
      </c>
      <c r="S17" s="270">
        <v>8135.9446399999997</v>
      </c>
      <c r="T17" s="271">
        <v>16625.767670000001</v>
      </c>
      <c r="U17" s="271">
        <v>17040.5854</v>
      </c>
      <c r="V17" s="272">
        <v>8499.703383</v>
      </c>
      <c r="W17" s="239">
        <v>4.0193399999999997E-2</v>
      </c>
      <c r="X17" s="178">
        <v>4.20238E-2</v>
      </c>
      <c r="Y17" s="178">
        <v>2.6625800000000002E-2</v>
      </c>
      <c r="Z17" s="179">
        <v>3.60633E-2</v>
      </c>
      <c r="AA17" s="239">
        <v>15.9349451</v>
      </c>
      <c r="AB17" s="178">
        <v>27.393200799999999</v>
      </c>
      <c r="AC17" s="178">
        <v>32.790008900000004</v>
      </c>
      <c r="AD17" s="179">
        <v>23.881845199999997</v>
      </c>
      <c r="AE17" s="270">
        <v>4224.0354779999998</v>
      </c>
      <c r="AF17" s="271">
        <v>7261.3900979999999</v>
      </c>
      <c r="AG17" s="271">
        <v>8691.9760679999999</v>
      </c>
      <c r="AH17" s="272">
        <v>6330.5998849999996</v>
      </c>
      <c r="AI17" s="239">
        <v>5.3196500000000001E-2</v>
      </c>
      <c r="AJ17" s="178">
        <v>3.9986500000000001E-2</v>
      </c>
      <c r="AK17" s="178">
        <v>5.2755200000000002E-2</v>
      </c>
      <c r="AL17" s="179">
        <v>4.5507499999999999E-2</v>
      </c>
    </row>
    <row r="19" spans="1:38">
      <c r="A19" s="1" t="s">
        <v>519</v>
      </c>
    </row>
  </sheetData>
  <mergeCells count="18">
    <mergeCell ref="A6:B6"/>
    <mergeCell ref="A7:A9"/>
    <mergeCell ref="A10:A13"/>
    <mergeCell ref="A14:A15"/>
    <mergeCell ref="A16:A17"/>
    <mergeCell ref="A4:B5"/>
    <mergeCell ref="AA4:AL4"/>
    <mergeCell ref="O5:R5"/>
    <mergeCell ref="S5:V5"/>
    <mergeCell ref="W5:Z5"/>
    <mergeCell ref="AA5:AD5"/>
    <mergeCell ref="AE5:AH5"/>
    <mergeCell ref="AI5:AL5"/>
    <mergeCell ref="C5:F5"/>
    <mergeCell ref="G5:J5"/>
    <mergeCell ref="K5:N5"/>
    <mergeCell ref="C4:N4"/>
    <mergeCell ref="O4:Z4"/>
  </mergeCells>
  <pageMargins left="0.7" right="0.7" top="0.78740157499999996" bottom="0.78740157499999996"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heetViews>
  <sheetFormatPr baseColWidth="10" defaultRowHeight="15"/>
  <cols>
    <col min="1" max="1" width="15" customWidth="1"/>
    <col min="2" max="13" width="14.7109375" customWidth="1"/>
  </cols>
  <sheetData>
    <row r="1" spans="1:13">
      <c r="A1" s="2" t="s">
        <v>938</v>
      </c>
    </row>
    <row r="2" spans="1:13" s="578" customFormat="1">
      <c r="A2" s="579" t="s">
        <v>29</v>
      </c>
    </row>
    <row r="4" spans="1:13" s="578" customFormat="1">
      <c r="A4" s="676"/>
      <c r="B4" s="679" t="s">
        <v>943</v>
      </c>
      <c r="C4" s="680"/>
      <c r="D4" s="680"/>
      <c r="E4" s="681"/>
      <c r="F4" s="679" t="s">
        <v>944</v>
      </c>
      <c r="G4" s="680"/>
      <c r="H4" s="680"/>
      <c r="I4" s="681"/>
      <c r="J4" s="679" t="s">
        <v>941</v>
      </c>
      <c r="K4" s="680"/>
      <c r="L4" s="680"/>
      <c r="M4" s="681"/>
    </row>
    <row r="5" spans="1:13" ht="25.5">
      <c r="A5" s="691"/>
      <c r="B5" s="641" t="s">
        <v>939</v>
      </c>
      <c r="C5" s="642" t="s">
        <v>522</v>
      </c>
      <c r="D5" s="642" t="s">
        <v>940</v>
      </c>
      <c r="E5" s="643" t="s">
        <v>32</v>
      </c>
      <c r="F5" s="641" t="s">
        <v>939</v>
      </c>
      <c r="G5" s="642" t="s">
        <v>522</v>
      </c>
      <c r="H5" s="642" t="s">
        <v>940</v>
      </c>
      <c r="I5" s="643" t="s">
        <v>32</v>
      </c>
      <c r="J5" s="641" t="s">
        <v>939</v>
      </c>
      <c r="K5" s="642" t="s">
        <v>522</v>
      </c>
      <c r="L5" s="642" t="s">
        <v>940</v>
      </c>
      <c r="M5" s="643" t="s">
        <v>32</v>
      </c>
    </row>
    <row r="6" spans="1:13" ht="15" customHeight="1">
      <c r="A6" s="647" t="s">
        <v>9</v>
      </c>
      <c r="B6" s="658">
        <v>21.892874958732612</v>
      </c>
      <c r="C6" s="646">
        <v>24.929725206404584</v>
      </c>
      <c r="D6" s="646">
        <v>18.357559957286746</v>
      </c>
      <c r="E6" s="659">
        <v>17.863384368388928</v>
      </c>
      <c r="F6" s="651">
        <v>150533</v>
      </c>
      <c r="G6" s="652">
        <v>84607</v>
      </c>
      <c r="H6" s="652">
        <v>38165</v>
      </c>
      <c r="I6" s="653">
        <v>21363</v>
      </c>
      <c r="J6" s="651">
        <v>687589</v>
      </c>
      <c r="K6" s="652">
        <v>339382</v>
      </c>
      <c r="L6" s="652">
        <v>207898</v>
      </c>
      <c r="M6" s="653">
        <v>119591</v>
      </c>
    </row>
    <row r="7" spans="1:13" ht="15" customHeight="1">
      <c r="A7" s="648" t="s">
        <v>56</v>
      </c>
      <c r="B7" s="658">
        <v>32.409790798895493</v>
      </c>
      <c r="C7" s="646">
        <v>41.932683961809239</v>
      </c>
      <c r="D7" s="646">
        <v>29.929628033893437</v>
      </c>
      <c r="E7" s="659">
        <v>9.3457943925233646</v>
      </c>
      <c r="F7" s="651">
        <v>6925</v>
      </c>
      <c r="G7" s="652">
        <v>4348</v>
      </c>
      <c r="H7" s="652">
        <v>2084</v>
      </c>
      <c r="I7" s="653">
        <v>330</v>
      </c>
      <c r="J7" s="651">
        <v>21367</v>
      </c>
      <c r="K7" s="652">
        <v>10369</v>
      </c>
      <c r="L7" s="652">
        <v>6963</v>
      </c>
      <c r="M7" s="653">
        <v>3531</v>
      </c>
    </row>
    <row r="8" spans="1:13" ht="15" customHeight="1">
      <c r="A8" s="648" t="s">
        <v>57</v>
      </c>
      <c r="B8" s="658">
        <v>16.916478017395448</v>
      </c>
      <c r="C8" s="646">
        <v>16.960373868172525</v>
      </c>
      <c r="D8" s="646">
        <v>14.119324934632754</v>
      </c>
      <c r="E8" s="659">
        <v>18.011187072715973</v>
      </c>
      <c r="F8" s="651">
        <v>7099</v>
      </c>
      <c r="G8" s="652">
        <v>3484</v>
      </c>
      <c r="H8" s="652">
        <v>1782</v>
      </c>
      <c r="I8" s="653">
        <v>1449</v>
      </c>
      <c r="J8" s="651">
        <v>41965</v>
      </c>
      <c r="K8" s="652">
        <v>20542</v>
      </c>
      <c r="L8" s="652">
        <v>12621</v>
      </c>
      <c r="M8" s="653">
        <v>8045</v>
      </c>
    </row>
    <row r="9" spans="1:13" ht="15" customHeight="1">
      <c r="A9" s="648" t="s">
        <v>58</v>
      </c>
      <c r="B9" s="658">
        <v>15.651915651915651</v>
      </c>
      <c r="C9" s="646">
        <v>22.058570870753613</v>
      </c>
      <c r="D9" s="646">
        <v>7.6986342338749871</v>
      </c>
      <c r="E9" s="659">
        <v>8.3288841430859595</v>
      </c>
      <c r="F9" s="651">
        <v>20553</v>
      </c>
      <c r="G9" s="652">
        <v>14123</v>
      </c>
      <c r="H9" s="652">
        <v>3089</v>
      </c>
      <c r="I9" s="653">
        <v>1872</v>
      </c>
      <c r="J9" s="651">
        <v>131313</v>
      </c>
      <c r="K9" s="652">
        <v>64025</v>
      </c>
      <c r="L9" s="652">
        <v>40124</v>
      </c>
      <c r="M9" s="653">
        <v>22476</v>
      </c>
    </row>
    <row r="10" spans="1:13" ht="15" customHeight="1">
      <c r="A10" s="648" t="s">
        <v>59</v>
      </c>
      <c r="B10" s="658">
        <v>16.147292346964147</v>
      </c>
      <c r="C10" s="646">
        <v>12.660532401712347</v>
      </c>
      <c r="D10" s="646">
        <v>22.407906126767337</v>
      </c>
      <c r="E10" s="659">
        <v>12.176372916794785</v>
      </c>
      <c r="F10" s="651">
        <v>19483</v>
      </c>
      <c r="G10" s="652">
        <v>7719</v>
      </c>
      <c r="H10" s="652">
        <v>9319</v>
      </c>
      <c r="I10" s="653">
        <v>1980</v>
      </c>
      <c r="J10" s="651">
        <v>120658</v>
      </c>
      <c r="K10" s="652">
        <v>60969</v>
      </c>
      <c r="L10" s="652">
        <v>41588</v>
      </c>
      <c r="M10" s="653">
        <v>16261</v>
      </c>
    </row>
    <row r="11" spans="1:13" ht="15" customHeight="1">
      <c r="A11" s="648" t="s">
        <v>60</v>
      </c>
      <c r="B11" s="658">
        <v>17.017139239361462</v>
      </c>
      <c r="C11" s="646">
        <v>19.498869630746043</v>
      </c>
      <c r="D11" s="646">
        <v>7.4299893654732374</v>
      </c>
      <c r="E11" s="659">
        <v>23.41727130459525</v>
      </c>
      <c r="F11" s="651">
        <v>7526</v>
      </c>
      <c r="G11" s="652">
        <v>4140</v>
      </c>
      <c r="H11" s="652">
        <v>1048</v>
      </c>
      <c r="I11" s="653">
        <v>1646</v>
      </c>
      <c r="J11" s="651">
        <v>44226</v>
      </c>
      <c r="K11" s="652">
        <v>21232</v>
      </c>
      <c r="L11" s="652">
        <v>14105</v>
      </c>
      <c r="M11" s="653">
        <v>7029</v>
      </c>
    </row>
    <row r="12" spans="1:13" ht="15" customHeight="1">
      <c r="A12" s="648" t="s">
        <v>61</v>
      </c>
      <c r="B12" s="658">
        <v>20.826317256760525</v>
      </c>
      <c r="C12" s="646">
        <v>26.314244422364734</v>
      </c>
      <c r="D12" s="646">
        <v>10.295257557606934</v>
      </c>
      <c r="E12" s="659">
        <v>23.26935380678183</v>
      </c>
      <c r="F12" s="651">
        <v>18676</v>
      </c>
      <c r="G12" s="652">
        <v>11653</v>
      </c>
      <c r="H12" s="652">
        <v>2922</v>
      </c>
      <c r="I12" s="653">
        <v>3637</v>
      </c>
      <c r="J12" s="651">
        <v>89675</v>
      </c>
      <c r="K12" s="652">
        <v>44284</v>
      </c>
      <c r="L12" s="652">
        <v>28382</v>
      </c>
      <c r="M12" s="653">
        <v>15630</v>
      </c>
    </row>
    <row r="13" spans="1:13" ht="15" customHeight="1">
      <c r="A13" s="648" t="s">
        <v>17</v>
      </c>
      <c r="B13" s="658">
        <v>10.494988540348237</v>
      </c>
      <c r="C13" s="646">
        <v>12.670707915273132</v>
      </c>
      <c r="D13" s="646">
        <v>7.5206329052107241</v>
      </c>
      <c r="E13" s="659">
        <v>5.6755333157756125</v>
      </c>
      <c r="F13" s="651">
        <v>6136</v>
      </c>
      <c r="G13" s="652">
        <v>3637</v>
      </c>
      <c r="H13" s="652">
        <v>1540</v>
      </c>
      <c r="I13" s="653">
        <v>431</v>
      </c>
      <c r="J13" s="651">
        <v>58466</v>
      </c>
      <c r="K13" s="652">
        <v>28704</v>
      </c>
      <c r="L13" s="652">
        <v>20477</v>
      </c>
      <c r="M13" s="653">
        <v>7594</v>
      </c>
    </row>
    <row r="14" spans="1:13" ht="15" customHeight="1">
      <c r="A14" s="648" t="s">
        <v>62</v>
      </c>
      <c r="B14" s="658">
        <v>28.874237297938176</v>
      </c>
      <c r="C14" s="646">
        <v>22.716990117871173</v>
      </c>
      <c r="D14" s="646">
        <v>41.178428761651134</v>
      </c>
      <c r="E14" s="659">
        <v>13.098628009319183</v>
      </c>
      <c r="F14" s="651">
        <v>9985</v>
      </c>
      <c r="G14" s="652">
        <v>3816</v>
      </c>
      <c r="H14" s="652">
        <v>4948</v>
      </c>
      <c r="I14" s="653">
        <v>506</v>
      </c>
      <c r="J14" s="651">
        <v>34581</v>
      </c>
      <c r="K14" s="652">
        <v>16798</v>
      </c>
      <c r="L14" s="652">
        <v>12016</v>
      </c>
      <c r="M14" s="653">
        <v>3863</v>
      </c>
    </row>
    <row r="15" spans="1:13" ht="15" customHeight="1">
      <c r="A15" s="649" t="s">
        <v>19</v>
      </c>
      <c r="B15" s="660">
        <v>37.257977954836313</v>
      </c>
      <c r="C15" s="661">
        <v>43.730937495687215</v>
      </c>
      <c r="D15" s="661">
        <v>36.155208399215738</v>
      </c>
      <c r="E15" s="662">
        <v>27.051931061941868</v>
      </c>
      <c r="F15" s="654">
        <v>54150</v>
      </c>
      <c r="G15" s="655">
        <v>31687</v>
      </c>
      <c r="H15" s="655">
        <v>11433</v>
      </c>
      <c r="I15" s="656">
        <v>9512</v>
      </c>
      <c r="J15" s="654">
        <v>145338</v>
      </c>
      <c r="K15" s="655">
        <v>72459</v>
      </c>
      <c r="L15" s="655">
        <v>31622</v>
      </c>
      <c r="M15" s="656">
        <v>35162</v>
      </c>
    </row>
    <row r="16" spans="1:13">
      <c r="A16" s="644"/>
      <c r="B16" s="645"/>
      <c r="C16" s="645"/>
      <c r="D16" s="645"/>
      <c r="E16" s="645"/>
    </row>
    <row r="17" spans="1:7">
      <c r="A17" s="650" t="s">
        <v>942</v>
      </c>
    </row>
    <row r="20" spans="1:7">
      <c r="F20" s="657"/>
      <c r="G20" s="657"/>
    </row>
    <row r="21" spans="1:7">
      <c r="F21" s="657"/>
      <c r="G21" s="657"/>
    </row>
    <row r="22" spans="1:7">
      <c r="F22" s="657"/>
      <c r="G22" s="657"/>
    </row>
    <row r="23" spans="1:7">
      <c r="F23" s="657"/>
      <c r="G23" s="657"/>
    </row>
    <row r="24" spans="1:7">
      <c r="F24" s="657"/>
      <c r="G24" s="657"/>
    </row>
    <row r="25" spans="1:7">
      <c r="F25" s="657"/>
      <c r="G25" s="657"/>
    </row>
    <row r="26" spans="1:7">
      <c r="F26" s="657"/>
      <c r="G26" s="657"/>
    </row>
    <row r="27" spans="1:7">
      <c r="F27" s="657"/>
      <c r="G27" s="657"/>
    </row>
    <row r="28" spans="1:7">
      <c r="F28" s="657"/>
      <c r="G28" s="657"/>
    </row>
    <row r="29" spans="1:7">
      <c r="F29" s="657"/>
      <c r="G29" s="657"/>
    </row>
    <row r="30" spans="1:7">
      <c r="F30" s="657"/>
      <c r="G30" s="657"/>
    </row>
    <row r="31" spans="1:7">
      <c r="F31" s="657"/>
      <c r="G31" s="657"/>
    </row>
    <row r="32" spans="1:7">
      <c r="F32" s="657"/>
      <c r="G32" s="657"/>
    </row>
    <row r="33" spans="6:6">
      <c r="F33" s="657"/>
    </row>
    <row r="34" spans="6:6">
      <c r="F34" s="657"/>
    </row>
  </sheetData>
  <mergeCells count="4">
    <mergeCell ref="B4:E4"/>
    <mergeCell ref="A4:A5"/>
    <mergeCell ref="F4:I4"/>
    <mergeCell ref="J4:M4"/>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RowHeight="15"/>
  <cols>
    <col min="1" max="1" width="15.5703125" customWidth="1"/>
    <col min="2" max="2" width="12.5703125" customWidth="1"/>
    <col min="3" max="9" width="14.7109375" customWidth="1"/>
  </cols>
  <sheetData>
    <row r="1" spans="1:3">
      <c r="A1" s="3" t="s">
        <v>520</v>
      </c>
    </row>
    <row r="2" spans="1:3">
      <c r="A2" s="62" t="s">
        <v>5</v>
      </c>
    </row>
    <row r="4" spans="1:3">
      <c r="A4" s="579" t="s">
        <v>935</v>
      </c>
      <c r="C4" s="505" t="s">
        <v>937</v>
      </c>
    </row>
  </sheetData>
  <hyperlinks>
    <hyperlink ref="C4" location="'Tab. C4.x'!A1" display="Tab. C4.x"/>
  </hyperlinks>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RowHeight="15"/>
  <cols>
    <col min="1" max="1" width="14.5703125" customWidth="1"/>
    <col min="2" max="2" width="13.28515625" customWidth="1"/>
    <col min="3" max="9" width="14.7109375" customWidth="1"/>
  </cols>
  <sheetData>
    <row r="1" spans="1:3">
      <c r="A1" s="3" t="s">
        <v>524</v>
      </c>
    </row>
    <row r="2" spans="1:3">
      <c r="A2" s="62" t="s">
        <v>5</v>
      </c>
    </row>
    <row r="4" spans="1:3">
      <c r="A4" s="579" t="s">
        <v>935</v>
      </c>
      <c r="B4" s="578"/>
      <c r="C4" s="505" t="s">
        <v>937</v>
      </c>
    </row>
  </sheetData>
  <hyperlinks>
    <hyperlink ref="C4" location="'Tab. C4.x'!A1" display="Tab. C4.x"/>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heetViews>
  <sheetFormatPr baseColWidth="10" defaultRowHeight="15"/>
  <cols>
    <col min="2" max="2" width="39.42578125" customWidth="1"/>
    <col min="3" max="9" width="15.7109375" customWidth="1"/>
  </cols>
  <sheetData>
    <row r="1" spans="1:11">
      <c r="A1" s="2" t="s">
        <v>0</v>
      </c>
    </row>
    <row r="2" spans="1:11">
      <c r="A2" s="1" t="s">
        <v>426</v>
      </c>
      <c r="B2" s="1"/>
      <c r="C2" s="1"/>
      <c r="D2" s="1"/>
      <c r="E2" s="1"/>
      <c r="F2" s="1"/>
      <c r="G2" s="1"/>
      <c r="H2" s="1"/>
      <c r="I2" s="1"/>
    </row>
    <row r="3" spans="1:11">
      <c r="A3" s="1"/>
      <c r="B3" s="1"/>
      <c r="C3" s="1"/>
      <c r="D3" s="1"/>
      <c r="E3" s="1"/>
      <c r="F3" s="1"/>
      <c r="G3" s="1"/>
      <c r="H3" s="1"/>
      <c r="I3" s="1"/>
    </row>
    <row r="4" spans="1:11" ht="42.75" customHeight="1">
      <c r="A4" s="668" t="s">
        <v>427</v>
      </c>
      <c r="B4" s="669"/>
      <c r="C4" s="204" t="s">
        <v>428</v>
      </c>
      <c r="D4" s="205" t="s">
        <v>68</v>
      </c>
      <c r="E4" s="1"/>
      <c r="F4" s="1"/>
      <c r="G4" s="1"/>
      <c r="H4" s="1"/>
      <c r="I4" s="1"/>
    </row>
    <row r="5" spans="1:11">
      <c r="A5" s="206"/>
      <c r="B5" s="207" t="s">
        <v>429</v>
      </c>
      <c r="C5" s="208">
        <v>85.5</v>
      </c>
      <c r="D5" s="209">
        <v>14.5</v>
      </c>
      <c r="E5" s="1"/>
      <c r="F5" s="1"/>
      <c r="G5" s="210"/>
      <c r="H5" s="210"/>
      <c r="I5" s="1"/>
    </row>
    <row r="6" spans="1:11">
      <c r="A6" s="211"/>
      <c r="B6" s="212" t="s">
        <v>430</v>
      </c>
      <c r="C6" s="213">
        <v>96.1</v>
      </c>
      <c r="D6" s="214">
        <v>3.9000000000000057</v>
      </c>
      <c r="E6" s="1"/>
      <c r="F6" s="1"/>
      <c r="G6" s="210"/>
      <c r="H6" s="210"/>
      <c r="I6" s="1"/>
    </row>
    <row r="7" spans="1:11">
      <c r="A7" s="215"/>
      <c r="B7" s="216" t="s">
        <v>431</v>
      </c>
      <c r="C7" s="217">
        <v>98.5</v>
      </c>
      <c r="D7" s="218">
        <v>1.5</v>
      </c>
      <c r="E7" s="1"/>
      <c r="F7" s="1"/>
      <c r="G7" s="210"/>
      <c r="H7" s="210"/>
      <c r="I7" s="1"/>
    </row>
    <row r="8" spans="1:11">
      <c r="A8" s="668" t="s">
        <v>445</v>
      </c>
      <c r="B8" s="669"/>
      <c r="C8" s="219" t="s">
        <v>432</v>
      </c>
      <c r="D8" s="220" t="s">
        <v>443</v>
      </c>
      <c r="E8" s="205" t="s">
        <v>444</v>
      </c>
      <c r="F8" s="1"/>
      <c r="G8" s="210"/>
      <c r="H8" s="210"/>
      <c r="I8" s="1"/>
    </row>
    <row r="9" spans="1:11" ht="40.5" customHeight="1">
      <c r="A9" s="219"/>
      <c r="B9" s="221" t="s">
        <v>442</v>
      </c>
      <c r="C9" s="222">
        <v>11.134702745407861</v>
      </c>
      <c r="D9" s="223">
        <v>87.446918822832316</v>
      </c>
      <c r="E9" s="224">
        <v>1.4183784317598263</v>
      </c>
      <c r="F9" s="232"/>
      <c r="G9" s="233"/>
      <c r="H9" s="233"/>
      <c r="I9" s="233"/>
    </row>
    <row r="10" spans="1:11">
      <c r="A10" s="668" t="s">
        <v>446</v>
      </c>
      <c r="B10" s="669"/>
      <c r="C10" s="219" t="s">
        <v>433</v>
      </c>
      <c r="D10" s="220" t="s">
        <v>434</v>
      </c>
      <c r="E10" s="205" t="s">
        <v>448</v>
      </c>
      <c r="F10" s="1"/>
      <c r="G10" s="210"/>
      <c r="H10" s="210"/>
      <c r="I10" s="1"/>
    </row>
    <row r="11" spans="1:11">
      <c r="A11" s="219"/>
      <c r="B11" s="205"/>
      <c r="C11" s="208">
        <v>97.507774593412719</v>
      </c>
      <c r="D11" s="225">
        <v>1.3545650147651942</v>
      </c>
      <c r="E11" s="209">
        <v>1.137660391822086</v>
      </c>
      <c r="F11" s="1"/>
      <c r="G11" s="210"/>
      <c r="H11" s="210"/>
      <c r="I11" s="1"/>
      <c r="J11" s="1"/>
      <c r="K11" s="1"/>
    </row>
    <row r="12" spans="1:11">
      <c r="A12" s="668" t="s">
        <v>449</v>
      </c>
      <c r="B12" s="669"/>
      <c r="C12" s="219" t="s">
        <v>435</v>
      </c>
      <c r="D12" s="220" t="s">
        <v>31</v>
      </c>
      <c r="E12" s="220" t="s">
        <v>434</v>
      </c>
      <c r="F12" s="205" t="s">
        <v>448</v>
      </c>
      <c r="G12" s="182"/>
      <c r="H12" s="210"/>
      <c r="I12" s="1"/>
    </row>
    <row r="13" spans="1:11">
      <c r="A13" s="206"/>
      <c r="B13" s="207" t="s">
        <v>437</v>
      </c>
      <c r="C13" s="208">
        <v>38.242814769356656</v>
      </c>
      <c r="D13" s="225">
        <v>61.262401554669118</v>
      </c>
      <c r="E13" s="225">
        <v>0.32857727319218577</v>
      </c>
      <c r="F13" s="209">
        <v>0.16620640278203949</v>
      </c>
      <c r="G13" s="234"/>
      <c r="H13" s="233"/>
      <c r="I13" s="233"/>
      <c r="J13" s="233"/>
      <c r="K13" s="233"/>
    </row>
    <row r="14" spans="1:11">
      <c r="A14" s="215"/>
      <c r="B14" s="216" t="s">
        <v>438</v>
      </c>
      <c r="C14" s="217">
        <v>2.3129251700680271</v>
      </c>
      <c r="D14" s="226">
        <v>21.020408163265305</v>
      </c>
      <c r="E14" s="226">
        <v>76.530612244897952</v>
      </c>
      <c r="F14" s="218">
        <v>0.13605442176870747</v>
      </c>
      <c r="G14" s="235"/>
      <c r="H14" s="233"/>
      <c r="I14" s="233"/>
      <c r="J14" s="233"/>
      <c r="K14" s="233"/>
    </row>
    <row r="15" spans="1:11">
      <c r="A15" s="668" t="s">
        <v>439</v>
      </c>
      <c r="B15" s="669"/>
      <c r="C15" s="215" t="s">
        <v>435</v>
      </c>
      <c r="D15" s="227" t="s">
        <v>31</v>
      </c>
      <c r="E15" s="227" t="s">
        <v>436</v>
      </c>
      <c r="F15" s="227" t="s">
        <v>434</v>
      </c>
      <c r="G15" s="205" t="s">
        <v>448</v>
      </c>
      <c r="H15" s="210"/>
      <c r="I15" s="1"/>
    </row>
    <row r="16" spans="1:11">
      <c r="A16" s="219"/>
      <c r="B16" s="205"/>
      <c r="C16" s="222">
        <v>35.638196773561567</v>
      </c>
      <c r="D16" s="223">
        <v>58.461286540131638</v>
      </c>
      <c r="E16" s="223">
        <v>2.7656022012532642</v>
      </c>
      <c r="F16" s="223">
        <v>2.070838950018568</v>
      </c>
      <c r="G16" s="224">
        <v>1.0640755350349573</v>
      </c>
      <c r="H16" s="210"/>
      <c r="I16" s="210"/>
      <c r="J16" s="210"/>
    </row>
    <row r="17" spans="1:10">
      <c r="A17" s="668" t="s">
        <v>450</v>
      </c>
      <c r="B17" s="669"/>
      <c r="C17" s="219" t="s">
        <v>27</v>
      </c>
      <c r="D17" s="220" t="s">
        <v>36</v>
      </c>
      <c r="E17" s="220" t="s">
        <v>35</v>
      </c>
      <c r="F17" s="220" t="s">
        <v>26</v>
      </c>
      <c r="G17" s="220" t="s">
        <v>25</v>
      </c>
      <c r="H17" s="220" t="s">
        <v>434</v>
      </c>
      <c r="I17" s="205" t="s">
        <v>447</v>
      </c>
      <c r="J17" s="210"/>
    </row>
    <row r="18" spans="1:10">
      <c r="A18" s="206"/>
      <c r="B18" s="207" t="s">
        <v>435</v>
      </c>
      <c r="C18" s="208">
        <v>64.415417720563255</v>
      </c>
      <c r="D18" s="225">
        <v>31.413039374834838</v>
      </c>
      <c r="E18" s="225">
        <v>1.679942617690362</v>
      </c>
      <c r="F18" s="225">
        <v>0.74748008607346439</v>
      </c>
      <c r="G18" s="225">
        <v>0.64555098342708295</v>
      </c>
      <c r="H18" s="225">
        <v>1.5100607799463928E-2</v>
      </c>
      <c r="I18" s="209">
        <v>1.0834686096115369</v>
      </c>
      <c r="J18" s="210"/>
    </row>
    <row r="19" spans="1:10">
      <c r="A19" s="211"/>
      <c r="B19" s="212" t="s">
        <v>440</v>
      </c>
      <c r="C19" s="213">
        <v>8.8074531828171079</v>
      </c>
      <c r="D19" s="228">
        <v>34.668194368789798</v>
      </c>
      <c r="E19" s="228">
        <v>17.939856120513159</v>
      </c>
      <c r="F19" s="228">
        <v>6.3599992486710875</v>
      </c>
      <c r="G19" s="228">
        <v>25.43811867240181</v>
      </c>
      <c r="H19" s="228">
        <v>0.33246304400909105</v>
      </c>
      <c r="I19" s="214">
        <v>6.4539153627979493</v>
      </c>
      <c r="J19" s="210"/>
    </row>
    <row r="20" spans="1:10">
      <c r="A20" s="215"/>
      <c r="B20" s="216" t="s">
        <v>434</v>
      </c>
      <c r="C20" s="217">
        <v>0.54119061936259771</v>
      </c>
      <c r="D20" s="226">
        <v>0.84185207456404099</v>
      </c>
      <c r="E20" s="226">
        <v>4.6301864101022252</v>
      </c>
      <c r="F20" s="226">
        <v>7.336139506915214</v>
      </c>
      <c r="G20" s="226">
        <v>9.6812988574864693</v>
      </c>
      <c r="H20" s="226">
        <v>55.141310883944683</v>
      </c>
      <c r="I20" s="218">
        <v>21.828021647624773</v>
      </c>
      <c r="J20" s="210"/>
    </row>
    <row r="21" spans="1:10">
      <c r="A21" s="668" t="s">
        <v>441</v>
      </c>
      <c r="B21" s="669"/>
      <c r="C21" s="219" t="s">
        <v>27</v>
      </c>
      <c r="D21" s="220" t="s">
        <v>36</v>
      </c>
      <c r="E21" s="220" t="s">
        <v>35</v>
      </c>
      <c r="F21" s="220" t="s">
        <v>26</v>
      </c>
      <c r="G21" s="220" t="s">
        <v>25</v>
      </c>
      <c r="H21" s="220" t="s">
        <v>434</v>
      </c>
      <c r="I21" s="205" t="s">
        <v>448</v>
      </c>
      <c r="J21" s="210"/>
    </row>
    <row r="22" spans="1:10">
      <c r="A22" s="206"/>
      <c r="B22" s="207" t="s">
        <v>157</v>
      </c>
      <c r="C22" s="208">
        <v>28.367400997748444</v>
      </c>
      <c r="D22" s="225">
        <v>35.230232660809676</v>
      </c>
      <c r="E22" s="225">
        <v>16.55224934881462</v>
      </c>
      <c r="F22" s="236" t="s">
        <v>24</v>
      </c>
      <c r="G22" s="225">
        <v>16.812723500066223</v>
      </c>
      <c r="H22" s="225">
        <v>2.2990154960045914</v>
      </c>
      <c r="I22" s="209">
        <v>0.73837799655644343</v>
      </c>
      <c r="J22" s="210"/>
    </row>
    <row r="23" spans="1:10">
      <c r="A23" s="215"/>
      <c r="B23" s="216" t="s">
        <v>158</v>
      </c>
      <c r="C23" s="217">
        <v>24.016685276086545</v>
      </c>
      <c r="D23" s="226">
        <v>27.119893820970358</v>
      </c>
      <c r="E23" s="226">
        <v>11.651252449069881</v>
      </c>
      <c r="F23" s="226">
        <v>36.580150420291993</v>
      </c>
      <c r="G23" s="237" t="s">
        <v>24</v>
      </c>
      <c r="H23" s="237" t="s">
        <v>24</v>
      </c>
      <c r="I23" s="218">
        <v>0.63201803358122488</v>
      </c>
      <c r="J23" s="210"/>
    </row>
    <row r="25" spans="1:10">
      <c r="A25" s="670" t="s">
        <v>451</v>
      </c>
      <c r="B25" s="670"/>
      <c r="C25" s="670"/>
      <c r="D25" s="670"/>
      <c r="E25" s="670"/>
      <c r="F25" s="670"/>
      <c r="G25" s="670"/>
      <c r="H25" s="670"/>
      <c r="I25" s="670"/>
    </row>
    <row r="26" spans="1:10">
      <c r="A26" s="670"/>
      <c r="B26" s="670"/>
      <c r="C26" s="670"/>
      <c r="D26" s="670"/>
      <c r="E26" s="670"/>
      <c r="F26" s="670"/>
      <c r="G26" s="670"/>
      <c r="H26" s="670"/>
      <c r="I26" s="670"/>
    </row>
    <row r="27" spans="1:10">
      <c r="A27" s="670"/>
      <c r="B27" s="670"/>
      <c r="C27" s="670"/>
      <c r="D27" s="670"/>
      <c r="E27" s="670"/>
      <c r="F27" s="670"/>
      <c r="G27" s="670"/>
      <c r="H27" s="670"/>
      <c r="I27" s="670"/>
    </row>
    <row r="29" spans="1:10" s="1" customFormat="1" ht="12.75">
      <c r="A29" s="1" t="s">
        <v>452</v>
      </c>
    </row>
    <row r="30" spans="1:10" s="1" customFormat="1" ht="12.75">
      <c r="A30" s="1" t="s">
        <v>453</v>
      </c>
    </row>
    <row r="31" spans="1:10" s="1" customFormat="1" ht="12.75">
      <c r="A31" s="1" t="s">
        <v>454</v>
      </c>
    </row>
    <row r="32" spans="1:10" s="1" customFormat="1" ht="12.75">
      <c r="A32" s="670" t="s">
        <v>455</v>
      </c>
      <c r="B32" s="670"/>
      <c r="C32" s="670"/>
      <c r="D32" s="670"/>
      <c r="E32" s="670"/>
      <c r="F32" s="670"/>
      <c r="G32" s="670"/>
      <c r="H32" s="670"/>
      <c r="I32" s="670"/>
    </row>
    <row r="33" spans="1:9" s="1" customFormat="1" ht="12.75">
      <c r="A33" s="670"/>
      <c r="B33" s="670"/>
      <c r="C33" s="670"/>
      <c r="D33" s="670"/>
      <c r="E33" s="670"/>
      <c r="F33" s="670"/>
      <c r="G33" s="670"/>
      <c r="H33" s="670"/>
      <c r="I33" s="670"/>
    </row>
    <row r="34" spans="1:9" s="1" customFormat="1" ht="12.75">
      <c r="A34" s="1" t="s">
        <v>456</v>
      </c>
    </row>
  </sheetData>
  <mergeCells count="9">
    <mergeCell ref="A21:B21"/>
    <mergeCell ref="A25:I27"/>
    <mergeCell ref="A32:I33"/>
    <mergeCell ref="A4:B4"/>
    <mergeCell ref="A8:B8"/>
    <mergeCell ref="A10:B10"/>
    <mergeCell ref="A12:B12"/>
    <mergeCell ref="A15:B15"/>
    <mergeCell ref="A17:B17"/>
  </mergeCell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heetViews>
  <sheetFormatPr baseColWidth="10" defaultRowHeight="15"/>
  <cols>
    <col min="2" max="4" width="19.7109375" customWidth="1"/>
  </cols>
  <sheetData>
    <row r="1" spans="1:4">
      <c r="A1" s="3" t="s">
        <v>527</v>
      </c>
    </row>
    <row r="2" spans="1:4">
      <c r="A2" s="62" t="s">
        <v>528</v>
      </c>
    </row>
    <row r="4" spans="1:4" ht="55.5" customHeight="1">
      <c r="A4" s="245"/>
      <c r="B4" s="689" t="s">
        <v>530</v>
      </c>
      <c r="C4" s="690"/>
      <c r="D4" s="277" t="s">
        <v>531</v>
      </c>
    </row>
    <row r="5" spans="1:4">
      <c r="A5" s="219"/>
      <c r="B5" s="277" t="s">
        <v>525</v>
      </c>
      <c r="C5" s="278" t="s">
        <v>526</v>
      </c>
      <c r="D5" s="277" t="s">
        <v>525</v>
      </c>
    </row>
    <row r="6" spans="1:4">
      <c r="A6" s="219" t="s">
        <v>9</v>
      </c>
      <c r="B6" s="279">
        <v>9140.5582400000003</v>
      </c>
      <c r="C6" s="283">
        <v>2.1973823595625395</v>
      </c>
      <c r="D6" s="279">
        <v>415974.86210000003</v>
      </c>
    </row>
    <row r="7" spans="1:4">
      <c r="A7" s="211" t="s">
        <v>11</v>
      </c>
      <c r="B7" s="280">
        <v>329.26173</v>
      </c>
      <c r="C7" s="284">
        <v>3.7842285805578793</v>
      </c>
      <c r="D7" s="249">
        <v>8700.8943299999992</v>
      </c>
    </row>
    <row r="8" spans="1:4">
      <c r="A8" s="211" t="s">
        <v>12</v>
      </c>
      <c r="B8" s="280">
        <v>260.45006000000001</v>
      </c>
      <c r="C8" s="285">
        <v>1.0152022845026456</v>
      </c>
      <c r="D8" s="249">
        <v>25654.99152</v>
      </c>
    </row>
    <row r="9" spans="1:4">
      <c r="A9" s="211" t="s">
        <v>13</v>
      </c>
      <c r="B9" s="280">
        <v>678.85862999999995</v>
      </c>
      <c r="C9" s="285">
        <v>0.85347074577171667</v>
      </c>
      <c r="D9" s="249">
        <v>79540.937210000004</v>
      </c>
    </row>
    <row r="10" spans="1:4">
      <c r="A10" s="211" t="s">
        <v>14</v>
      </c>
      <c r="B10" s="280">
        <v>2145.3278799999998</v>
      </c>
      <c r="C10" s="285">
        <v>2.9071810060582508</v>
      </c>
      <c r="D10" s="249">
        <v>73794.093850000005</v>
      </c>
    </row>
    <row r="11" spans="1:4">
      <c r="A11" s="211" t="s">
        <v>15</v>
      </c>
      <c r="B11" s="280">
        <v>1346.2639999999999</v>
      </c>
      <c r="C11" s="285">
        <v>6.0444969195058693</v>
      </c>
      <c r="D11" s="249">
        <v>22272.556639999999</v>
      </c>
    </row>
    <row r="12" spans="1:4">
      <c r="A12" s="211" t="s">
        <v>16</v>
      </c>
      <c r="B12" s="280">
        <v>902.55170999999996</v>
      </c>
      <c r="C12" s="285">
        <v>1.6022507144080753</v>
      </c>
      <c r="D12" s="249">
        <v>56330.242319999998</v>
      </c>
    </row>
    <row r="13" spans="1:4">
      <c r="A13" s="211" t="s">
        <v>17</v>
      </c>
      <c r="B13" s="280">
        <v>1128.6167399999999</v>
      </c>
      <c r="C13" s="285">
        <v>2.5070844683458069</v>
      </c>
      <c r="D13" s="249">
        <v>45017.100709999999</v>
      </c>
    </row>
    <row r="14" spans="1:4">
      <c r="A14" s="211" t="s">
        <v>18</v>
      </c>
      <c r="B14" s="280">
        <v>481.70719000000003</v>
      </c>
      <c r="C14" s="285">
        <v>1.7389512905191422</v>
      </c>
      <c r="D14" s="249">
        <v>27701.01685</v>
      </c>
    </row>
    <row r="15" spans="1:4">
      <c r="A15" s="215" t="s">
        <v>19</v>
      </c>
      <c r="B15" s="281">
        <v>1837.5208</v>
      </c>
      <c r="C15" s="286">
        <v>2.3875370171876389</v>
      </c>
      <c r="D15" s="250">
        <v>76963.028709999999</v>
      </c>
    </row>
    <row r="17" spans="1:15" ht="15" customHeight="1">
      <c r="A17" s="670" t="s">
        <v>533</v>
      </c>
      <c r="B17" s="670"/>
      <c r="C17" s="670"/>
      <c r="D17" s="670"/>
      <c r="E17" s="670"/>
      <c r="F17" s="670"/>
      <c r="G17" s="670"/>
      <c r="H17" s="670"/>
      <c r="I17" s="670"/>
      <c r="J17" s="288"/>
      <c r="K17" s="288"/>
      <c r="L17" s="288"/>
      <c r="M17" s="288"/>
      <c r="N17" s="288"/>
      <c r="O17" s="288"/>
    </row>
    <row r="18" spans="1:15">
      <c r="A18" s="670"/>
      <c r="B18" s="670"/>
      <c r="C18" s="670"/>
      <c r="D18" s="670"/>
      <c r="E18" s="670"/>
      <c r="F18" s="670"/>
      <c r="G18" s="670"/>
      <c r="H18" s="670"/>
      <c r="I18" s="670"/>
      <c r="J18" s="288"/>
      <c r="K18" s="288"/>
      <c r="L18" s="288"/>
      <c r="M18" s="288"/>
      <c r="N18" s="288"/>
      <c r="O18" s="288"/>
    </row>
    <row r="19" spans="1:15">
      <c r="A19" s="670"/>
      <c r="B19" s="670"/>
      <c r="C19" s="670"/>
      <c r="D19" s="670"/>
      <c r="E19" s="670"/>
      <c r="F19" s="670"/>
      <c r="G19" s="670"/>
      <c r="H19" s="670"/>
      <c r="I19" s="670"/>
      <c r="J19" s="288"/>
      <c r="K19" s="288"/>
      <c r="L19" s="288"/>
      <c r="M19" s="288"/>
      <c r="N19" s="288"/>
      <c r="O19" s="288"/>
    </row>
    <row r="20" spans="1:15">
      <c r="A20" s="670"/>
      <c r="B20" s="670"/>
      <c r="C20" s="670"/>
      <c r="D20" s="670"/>
      <c r="E20" s="670"/>
      <c r="F20" s="670"/>
      <c r="G20" s="670"/>
      <c r="H20" s="670"/>
      <c r="I20" s="670"/>
      <c r="J20" s="288"/>
      <c r="K20" s="288"/>
      <c r="L20" s="288"/>
      <c r="M20" s="288"/>
      <c r="N20" s="288"/>
      <c r="O20" s="288"/>
    </row>
    <row r="21" spans="1:15">
      <c r="A21" s="670"/>
      <c r="B21" s="670"/>
      <c r="C21" s="670"/>
      <c r="D21" s="670"/>
      <c r="E21" s="670"/>
      <c r="F21" s="670"/>
      <c r="G21" s="670"/>
      <c r="H21" s="670"/>
      <c r="I21" s="670"/>
      <c r="J21" s="288"/>
      <c r="K21" s="288"/>
      <c r="L21" s="288"/>
      <c r="M21" s="288"/>
      <c r="N21" s="288"/>
      <c r="O21" s="288"/>
    </row>
    <row r="22" spans="1:15">
      <c r="A22" s="670"/>
      <c r="B22" s="670"/>
      <c r="C22" s="670"/>
      <c r="D22" s="670"/>
      <c r="E22" s="670"/>
      <c r="F22" s="670"/>
      <c r="G22" s="670"/>
      <c r="H22" s="670"/>
      <c r="I22" s="670"/>
      <c r="J22" s="288"/>
      <c r="K22" s="288"/>
      <c r="L22" s="288"/>
      <c r="M22" s="288"/>
      <c r="N22" s="288"/>
      <c r="O22" s="288"/>
    </row>
    <row r="23" spans="1:15">
      <c r="A23" s="670"/>
      <c r="B23" s="670"/>
      <c r="C23" s="670"/>
      <c r="D23" s="670"/>
      <c r="E23" s="670"/>
      <c r="F23" s="670"/>
      <c r="G23" s="670"/>
      <c r="H23" s="670"/>
      <c r="I23" s="670"/>
      <c r="J23" s="288"/>
      <c r="K23" s="288"/>
      <c r="L23" s="288"/>
      <c r="M23" s="288"/>
      <c r="N23" s="288"/>
      <c r="O23" s="288"/>
    </row>
    <row r="24" spans="1:15">
      <c r="A24" s="670"/>
      <c r="B24" s="670"/>
      <c r="C24" s="670"/>
      <c r="D24" s="670"/>
      <c r="E24" s="670"/>
      <c r="F24" s="670"/>
      <c r="G24" s="670"/>
      <c r="H24" s="670"/>
      <c r="I24" s="670"/>
    </row>
    <row r="25" spans="1:15">
      <c r="A25" s="191" t="s">
        <v>534</v>
      </c>
      <c r="C25" s="282"/>
      <c r="E25" s="287" t="s">
        <v>529</v>
      </c>
    </row>
    <row r="26" spans="1:15">
      <c r="C26" s="282"/>
    </row>
    <row r="27" spans="1:15">
      <c r="C27" s="282"/>
    </row>
    <row r="28" spans="1:15">
      <c r="C28" s="282"/>
    </row>
  </sheetData>
  <mergeCells count="2">
    <mergeCell ref="B4:C4"/>
    <mergeCell ref="A17:I24"/>
  </mergeCells>
  <hyperlinks>
    <hyperlink ref="E25" r:id="rId1"/>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baseColWidth="10" defaultRowHeight="15"/>
  <cols>
    <col min="1" max="1" width="17.5703125" customWidth="1"/>
    <col min="2" max="2" width="29.85546875" customWidth="1"/>
    <col min="3" max="15" width="15.7109375" customWidth="1"/>
  </cols>
  <sheetData>
    <row r="1" spans="1:15">
      <c r="A1" s="3" t="s">
        <v>532</v>
      </c>
    </row>
    <row r="2" spans="1:15">
      <c r="A2" s="62" t="s">
        <v>137</v>
      </c>
    </row>
    <row r="4" spans="1:15" ht="41.25" customHeight="1">
      <c r="A4" s="804" t="s">
        <v>535</v>
      </c>
      <c r="B4" s="804" t="s">
        <v>90</v>
      </c>
      <c r="C4" s="722" t="s">
        <v>551</v>
      </c>
      <c r="D4" s="803"/>
      <c r="E4" s="803"/>
      <c r="F4" s="723"/>
      <c r="G4" s="722" t="s">
        <v>560</v>
      </c>
      <c r="H4" s="803"/>
      <c r="I4" s="723"/>
      <c r="J4" s="679" t="s">
        <v>508</v>
      </c>
      <c r="K4" s="680"/>
      <c r="L4" s="681"/>
      <c r="M4" s="722" t="s">
        <v>561</v>
      </c>
      <c r="N4" s="803"/>
      <c r="O4" s="723"/>
    </row>
    <row r="5" spans="1:15" ht="39">
      <c r="A5" s="805"/>
      <c r="B5" s="805"/>
      <c r="C5" s="262" t="s">
        <v>536</v>
      </c>
      <c r="D5" s="263" t="s">
        <v>558</v>
      </c>
      <c r="E5" s="263" t="s">
        <v>537</v>
      </c>
      <c r="F5" s="264" t="s">
        <v>559</v>
      </c>
      <c r="G5" s="262" t="s">
        <v>536</v>
      </c>
      <c r="H5" s="263" t="s">
        <v>558</v>
      </c>
      <c r="I5" s="264" t="s">
        <v>537</v>
      </c>
      <c r="J5" s="262" t="s">
        <v>536</v>
      </c>
      <c r="K5" s="263" t="s">
        <v>558</v>
      </c>
      <c r="L5" s="264" t="s">
        <v>537</v>
      </c>
      <c r="M5" s="204" t="s">
        <v>478</v>
      </c>
      <c r="N5" s="305" t="s">
        <v>80</v>
      </c>
      <c r="O5" s="221" t="s">
        <v>479</v>
      </c>
    </row>
    <row r="6" spans="1:15">
      <c r="A6" s="783" t="s">
        <v>557</v>
      </c>
      <c r="B6" s="253" t="s">
        <v>538</v>
      </c>
      <c r="C6" s="240">
        <v>51.721164999999999</v>
      </c>
      <c r="D6" s="174">
        <v>23.9654691</v>
      </c>
      <c r="E6" s="174">
        <v>24.313365999999998</v>
      </c>
      <c r="F6" s="175">
        <v>48.278835100000002</v>
      </c>
      <c r="G6" s="241">
        <v>2539.4951609999998</v>
      </c>
      <c r="H6" s="299">
        <v>1176.681161</v>
      </c>
      <c r="I6" s="302">
        <v>1193.7877530000001</v>
      </c>
      <c r="J6" s="240">
        <v>0.45404540000000004</v>
      </c>
      <c r="K6" s="174">
        <v>0.34281400000000001</v>
      </c>
      <c r="L6" s="175">
        <v>0.45495450000000004</v>
      </c>
      <c r="M6" s="240">
        <v>58.726061399999999</v>
      </c>
      <c r="N6" s="174">
        <v>43.265053899999998</v>
      </c>
      <c r="O6" s="175">
        <v>33.964557800000001</v>
      </c>
    </row>
    <row r="7" spans="1:15">
      <c r="A7" s="784"/>
      <c r="B7" s="246" t="s">
        <v>552</v>
      </c>
      <c r="C7" s="238">
        <v>65.90559660000001</v>
      </c>
      <c r="D7" s="176">
        <v>15.5055879</v>
      </c>
      <c r="E7" s="176">
        <v>18.588815499999999</v>
      </c>
      <c r="F7" s="177">
        <v>34.094403399999997</v>
      </c>
      <c r="G7" s="242">
        <v>22461.946250000001</v>
      </c>
      <c r="H7" s="300">
        <v>5284.6149560000003</v>
      </c>
      <c r="I7" s="303">
        <v>6335.4197780000004</v>
      </c>
      <c r="J7" s="238">
        <v>9.8730999999999985E-2</v>
      </c>
      <c r="K7" s="176">
        <v>7.3188799999999998E-2</v>
      </c>
      <c r="L7" s="177">
        <v>8.7703900000000001E-2</v>
      </c>
      <c r="M7" s="238">
        <v>65.130985600000002</v>
      </c>
      <c r="N7" s="176">
        <v>33.694691500000005</v>
      </c>
      <c r="O7" s="177">
        <v>22.3801089</v>
      </c>
    </row>
    <row r="8" spans="1:15">
      <c r="A8" s="784"/>
      <c r="B8" s="246" t="s">
        <v>539</v>
      </c>
      <c r="C8" s="238">
        <v>57.220816399999997</v>
      </c>
      <c r="D8" s="176">
        <v>15.603460899999998</v>
      </c>
      <c r="E8" s="176">
        <v>27.175722699999998</v>
      </c>
      <c r="F8" s="177">
        <v>42.779183599999996</v>
      </c>
      <c r="G8" s="242">
        <v>9662.48927</v>
      </c>
      <c r="H8" s="300">
        <v>2634.8528299999998</v>
      </c>
      <c r="I8" s="303">
        <v>4589.0408690000004</v>
      </c>
      <c r="J8" s="238">
        <v>0.19310389999999999</v>
      </c>
      <c r="K8" s="176">
        <v>0.11204030000000001</v>
      </c>
      <c r="L8" s="177">
        <v>0.21701939999999997</v>
      </c>
      <c r="M8" s="238">
        <v>66.589101499999998</v>
      </c>
      <c r="N8" s="176">
        <v>37.870929500000003</v>
      </c>
      <c r="O8" s="177">
        <v>29.505692300000003</v>
      </c>
    </row>
    <row r="9" spans="1:15">
      <c r="A9" s="785"/>
      <c r="B9" s="247" t="s">
        <v>553</v>
      </c>
      <c r="C9" s="239">
        <v>48.8550623</v>
      </c>
      <c r="D9" s="178">
        <v>15.1066103</v>
      </c>
      <c r="E9" s="178">
        <v>36.0383274</v>
      </c>
      <c r="F9" s="179">
        <v>51.144937699999993</v>
      </c>
      <c r="G9" s="243">
        <v>10100.13423</v>
      </c>
      <c r="H9" s="301">
        <v>3123.0952040000002</v>
      </c>
      <c r="I9" s="304">
        <v>7450.4429719999998</v>
      </c>
      <c r="J9" s="239">
        <v>8.4207599999999994E-2</v>
      </c>
      <c r="K9" s="178">
        <v>6.7199700000000001E-2</v>
      </c>
      <c r="L9" s="179">
        <v>0.10792160000000001</v>
      </c>
      <c r="M9" s="239">
        <v>70.105556700000008</v>
      </c>
      <c r="N9" s="178">
        <v>44.0121514</v>
      </c>
      <c r="O9" s="179">
        <v>35.1944479</v>
      </c>
    </row>
    <row r="10" spans="1:15">
      <c r="A10" s="783" t="s">
        <v>556</v>
      </c>
      <c r="B10" s="253" t="s">
        <v>540</v>
      </c>
      <c r="C10" s="240">
        <v>62.761827599999997</v>
      </c>
      <c r="D10" s="174">
        <v>17.837549899999999</v>
      </c>
      <c r="E10" s="174">
        <v>19.400622500000001</v>
      </c>
      <c r="F10" s="175">
        <v>37.238172400000003</v>
      </c>
      <c r="G10" s="241">
        <v>9356.4617460000009</v>
      </c>
      <c r="H10" s="299">
        <v>2659.2073740000001</v>
      </c>
      <c r="I10" s="302">
        <v>2892.223774</v>
      </c>
      <c r="J10" s="240">
        <v>0.152475</v>
      </c>
      <c r="K10" s="174">
        <v>0.127251</v>
      </c>
      <c r="L10" s="175">
        <v>0.11935050000000001</v>
      </c>
      <c r="M10" s="240">
        <v>60.712397600000003</v>
      </c>
      <c r="N10" s="174">
        <v>36.1495605</v>
      </c>
      <c r="O10" s="175">
        <v>21.701915799999998</v>
      </c>
    </row>
    <row r="11" spans="1:15">
      <c r="A11" s="784"/>
      <c r="B11" s="246" t="s">
        <v>541</v>
      </c>
      <c r="C11" s="238">
        <v>61.997971200000002</v>
      </c>
      <c r="D11" s="176">
        <v>17.351264699999998</v>
      </c>
      <c r="E11" s="176">
        <v>20.6507641</v>
      </c>
      <c r="F11" s="177">
        <v>38.002028799999998</v>
      </c>
      <c r="G11" s="242">
        <v>9244.8544650000003</v>
      </c>
      <c r="H11" s="300">
        <v>2587.370762</v>
      </c>
      <c r="I11" s="303">
        <v>3079.4316159999998</v>
      </c>
      <c r="J11" s="238">
        <v>0.25000139999999998</v>
      </c>
      <c r="K11" s="176">
        <v>0.1481654</v>
      </c>
      <c r="L11" s="177">
        <v>0.24525959999999999</v>
      </c>
      <c r="M11" s="238">
        <v>62.198589800000001</v>
      </c>
      <c r="N11" s="176">
        <v>35.268752499999998</v>
      </c>
      <c r="O11" s="177">
        <v>23.7351545</v>
      </c>
    </row>
    <row r="12" spans="1:15">
      <c r="A12" s="784"/>
      <c r="B12" s="246" t="s">
        <v>542</v>
      </c>
      <c r="C12" s="238">
        <v>60.067312699999995</v>
      </c>
      <c r="D12" s="176">
        <v>15.522218800000001</v>
      </c>
      <c r="E12" s="176">
        <v>24.410468599999998</v>
      </c>
      <c r="F12" s="177">
        <v>39.932687399999999</v>
      </c>
      <c r="G12" s="242">
        <v>9643.292007</v>
      </c>
      <c r="H12" s="300">
        <v>2491.948281</v>
      </c>
      <c r="I12" s="303">
        <v>3918.9100279999998</v>
      </c>
      <c r="J12" s="238">
        <v>9.7981499999999999E-2</v>
      </c>
      <c r="K12" s="176">
        <v>9.1262499999999996E-2</v>
      </c>
      <c r="L12" s="177">
        <v>0.13565869999999999</v>
      </c>
      <c r="M12" s="238">
        <v>69.891685800000005</v>
      </c>
      <c r="N12" s="176">
        <v>36.878574899999997</v>
      </c>
      <c r="O12" s="177">
        <v>27.570514800000002</v>
      </c>
    </row>
    <row r="13" spans="1:15">
      <c r="A13" s="784"/>
      <c r="B13" s="246" t="s">
        <v>543</v>
      </c>
      <c r="C13" s="238">
        <v>56.445946499999998</v>
      </c>
      <c r="D13" s="176">
        <v>14.9757362</v>
      </c>
      <c r="E13" s="176">
        <v>28.578317300000002</v>
      </c>
      <c r="F13" s="177">
        <v>43.554053500000002</v>
      </c>
      <c r="G13" s="242">
        <v>8624.5680150000007</v>
      </c>
      <c r="H13" s="300">
        <v>2288.2131209999998</v>
      </c>
      <c r="I13" s="303">
        <v>4366.5736880000004</v>
      </c>
      <c r="J13" s="238">
        <v>0.23003619999999997</v>
      </c>
      <c r="K13" s="176">
        <v>9.6750099999999992E-2</v>
      </c>
      <c r="L13" s="177">
        <v>0.1891246</v>
      </c>
      <c r="M13" s="238">
        <v>69.4570255</v>
      </c>
      <c r="N13" s="176">
        <v>40.021417399999997</v>
      </c>
      <c r="O13" s="177">
        <v>29.444630100000001</v>
      </c>
    </row>
    <row r="14" spans="1:15">
      <c r="A14" s="785"/>
      <c r="B14" s="247" t="s">
        <v>544</v>
      </c>
      <c r="C14" s="239">
        <v>51.268941999999996</v>
      </c>
      <c r="D14" s="178">
        <v>14.2380206</v>
      </c>
      <c r="E14" s="178">
        <v>34.493037399999999</v>
      </c>
      <c r="F14" s="179">
        <v>48.731057999999997</v>
      </c>
      <c r="G14" s="243">
        <v>7894.8886780000003</v>
      </c>
      <c r="H14" s="301">
        <v>2192.5046130000001</v>
      </c>
      <c r="I14" s="304">
        <v>5311.552267</v>
      </c>
      <c r="J14" s="239">
        <v>9.6990199999999999E-2</v>
      </c>
      <c r="K14" s="178">
        <v>0.11098939999999999</v>
      </c>
      <c r="L14" s="179">
        <v>0.11886769999999999</v>
      </c>
      <c r="M14" s="239">
        <v>70.377093799999997</v>
      </c>
      <c r="N14" s="178">
        <v>41.997425999999997</v>
      </c>
      <c r="O14" s="179">
        <v>32.800217699999997</v>
      </c>
    </row>
    <row r="15" spans="1:15">
      <c r="A15" s="783" t="s">
        <v>555</v>
      </c>
      <c r="B15" s="253" t="s">
        <v>545</v>
      </c>
      <c r="C15" s="240">
        <v>63.036587699999998</v>
      </c>
      <c r="D15" s="174">
        <v>13.6917659</v>
      </c>
      <c r="E15" s="174">
        <v>23.271646500000003</v>
      </c>
      <c r="F15" s="175">
        <v>36.963412400000003</v>
      </c>
      <c r="G15" s="241">
        <v>34567.56768</v>
      </c>
      <c r="H15" s="299">
        <v>7508.1935329999997</v>
      </c>
      <c r="I15" s="302">
        <v>12761.547619999999</v>
      </c>
      <c r="J15" s="240">
        <v>4.49716E-2</v>
      </c>
      <c r="K15" s="174">
        <v>3.6314600000000002E-2</v>
      </c>
      <c r="L15" s="175">
        <v>5.6085499999999996E-2</v>
      </c>
      <c r="M15" s="240">
        <v>70.136495400000001</v>
      </c>
      <c r="N15" s="174">
        <v>35.922065800000006</v>
      </c>
      <c r="O15" s="175">
        <v>25.441242800000001</v>
      </c>
    </row>
    <row r="16" spans="1:15">
      <c r="A16" s="784"/>
      <c r="B16" s="246" t="s">
        <v>546</v>
      </c>
      <c r="C16" s="238">
        <v>47.109974300000005</v>
      </c>
      <c r="D16" s="176">
        <v>19.998573499999999</v>
      </c>
      <c r="E16" s="176">
        <v>32.891452199999996</v>
      </c>
      <c r="F16" s="177">
        <v>52.890025699999995</v>
      </c>
      <c r="G16" s="242">
        <v>3252.6471759999999</v>
      </c>
      <c r="H16" s="300">
        <v>1380.7718070000001</v>
      </c>
      <c r="I16" s="303">
        <v>2270.9666999999999</v>
      </c>
      <c r="J16" s="238">
        <v>0.31001879999999998</v>
      </c>
      <c r="K16" s="176">
        <v>0.15847260000000002</v>
      </c>
      <c r="L16" s="177">
        <v>0.25963219999999998</v>
      </c>
      <c r="M16" s="238">
        <v>67.40644300000001</v>
      </c>
      <c r="N16" s="176">
        <v>43.189745000000002</v>
      </c>
      <c r="O16" s="177">
        <v>36.419526099999999</v>
      </c>
    </row>
    <row r="17" spans="1:15">
      <c r="A17" s="785"/>
      <c r="B17" s="247" t="s">
        <v>547</v>
      </c>
      <c r="C17" s="239">
        <v>46.8853674</v>
      </c>
      <c r="D17" s="178">
        <v>22.4862632</v>
      </c>
      <c r="E17" s="178">
        <v>30.6283694</v>
      </c>
      <c r="F17" s="179">
        <v>53.1146326</v>
      </c>
      <c r="G17" s="243">
        <v>6943.8500510000003</v>
      </c>
      <c r="H17" s="301">
        <v>3330.2788110000001</v>
      </c>
      <c r="I17" s="304">
        <v>4536.1770530000003</v>
      </c>
      <c r="J17" s="239">
        <v>0.28652810000000001</v>
      </c>
      <c r="K17" s="178">
        <v>0.16302949999999999</v>
      </c>
      <c r="L17" s="179">
        <v>0.31212269999999998</v>
      </c>
      <c r="M17" s="239">
        <v>61.832544199999994</v>
      </c>
      <c r="N17" s="178">
        <v>43.424620300000001</v>
      </c>
      <c r="O17" s="179">
        <v>40.517084199999999</v>
      </c>
    </row>
    <row r="18" spans="1:15">
      <c r="A18" s="784" t="s">
        <v>548</v>
      </c>
      <c r="B18" s="246" t="s">
        <v>554</v>
      </c>
      <c r="C18" s="238">
        <v>61.521587400000001</v>
      </c>
      <c r="D18" s="176">
        <v>14.274424199999999</v>
      </c>
      <c r="E18" s="176">
        <v>24.2039884</v>
      </c>
      <c r="F18" s="177">
        <v>38.478412599999999</v>
      </c>
      <c r="G18" s="242">
        <v>37503.300900000002</v>
      </c>
      <c r="H18" s="300">
        <v>8701.623963</v>
      </c>
      <c r="I18" s="303">
        <v>14754.642610000001</v>
      </c>
      <c r="J18" s="238">
        <v>6.6369800000000007E-2</v>
      </c>
      <c r="K18" s="176">
        <v>5.0946400000000003E-2</v>
      </c>
      <c r="L18" s="177">
        <v>8.4909399999999996E-2</v>
      </c>
      <c r="M18" s="238">
        <v>69.381733099999991</v>
      </c>
      <c r="N18" s="176">
        <v>36.982730200000006</v>
      </c>
      <c r="O18" s="177">
        <v>26.024529299999998</v>
      </c>
    </row>
    <row r="19" spans="1:15">
      <c r="A19" s="784"/>
      <c r="B19" s="246" t="s">
        <v>549</v>
      </c>
      <c r="C19" s="238">
        <v>46.678285000000002</v>
      </c>
      <c r="D19" s="176">
        <v>21.7469711</v>
      </c>
      <c r="E19" s="176">
        <v>31.574743900000001</v>
      </c>
      <c r="F19" s="177">
        <v>53.321715000000005</v>
      </c>
      <c r="G19" s="242">
        <v>5622.1203290000003</v>
      </c>
      <c r="H19" s="300">
        <v>2619.309851</v>
      </c>
      <c r="I19" s="303">
        <v>3803.029117</v>
      </c>
      <c r="J19" s="238">
        <v>0.2335565</v>
      </c>
      <c r="K19" s="176">
        <v>0.180755</v>
      </c>
      <c r="L19" s="177">
        <v>0.2315807</v>
      </c>
      <c r="M19" s="238">
        <v>63.151045699999997</v>
      </c>
      <c r="N19" s="176">
        <v>41.592403700000006</v>
      </c>
      <c r="O19" s="177">
        <v>38.0123605</v>
      </c>
    </row>
    <row r="20" spans="1:15">
      <c r="A20" s="785"/>
      <c r="B20" s="247" t="s">
        <v>550</v>
      </c>
      <c r="C20" s="239">
        <v>46.184633000000005</v>
      </c>
      <c r="D20" s="178">
        <v>25.319462799999997</v>
      </c>
      <c r="E20" s="178">
        <v>28.495904100000004</v>
      </c>
      <c r="F20" s="179">
        <v>53.815366899999994</v>
      </c>
      <c r="G20" s="243">
        <v>1638.6436859999999</v>
      </c>
      <c r="H20" s="301">
        <v>898.31033720000005</v>
      </c>
      <c r="I20" s="304">
        <v>1011.019649</v>
      </c>
      <c r="J20" s="239">
        <v>0.3780966</v>
      </c>
      <c r="K20" s="178">
        <v>0.30580820000000003</v>
      </c>
      <c r="L20" s="179">
        <v>0.41821000000000003</v>
      </c>
      <c r="M20" s="239">
        <v>60.488653599999999</v>
      </c>
      <c r="N20" s="178">
        <v>46.039459199999996</v>
      </c>
      <c r="O20" s="179">
        <v>44.735537899999997</v>
      </c>
    </row>
    <row r="21" spans="1:15">
      <c r="A21" s="1"/>
      <c r="B21" s="1"/>
      <c r="C21" s="1"/>
      <c r="D21" s="1"/>
      <c r="E21" s="1"/>
      <c r="F21" s="1"/>
      <c r="G21" s="1"/>
      <c r="H21" s="1"/>
      <c r="I21" s="1"/>
      <c r="J21" s="1"/>
      <c r="K21" s="1"/>
      <c r="L21" s="1"/>
      <c r="M21" s="1"/>
      <c r="N21" s="1"/>
      <c r="O21" s="1"/>
    </row>
    <row r="22" spans="1:15">
      <c r="A22" s="1"/>
      <c r="B22" s="1"/>
      <c r="C22" s="1"/>
      <c r="D22" s="1"/>
      <c r="E22" s="1"/>
      <c r="F22" s="1"/>
      <c r="G22" s="1"/>
      <c r="H22" s="1"/>
      <c r="I22" s="1"/>
      <c r="J22" s="1"/>
      <c r="K22" s="1"/>
      <c r="L22" s="1"/>
      <c r="M22" s="1"/>
      <c r="N22" s="1"/>
      <c r="O22" s="1"/>
    </row>
    <row r="23" spans="1:15">
      <c r="C23" s="1"/>
      <c r="D23" s="1"/>
      <c r="E23" s="1"/>
      <c r="F23" s="1"/>
    </row>
    <row r="24" spans="1:15">
      <c r="C24" s="1"/>
      <c r="D24" s="1"/>
      <c r="E24" s="1"/>
      <c r="F24" s="1"/>
    </row>
    <row r="25" spans="1:15">
      <c r="C25" s="1"/>
      <c r="D25" s="1"/>
      <c r="E25" s="1"/>
      <c r="F25" s="1"/>
    </row>
    <row r="26" spans="1:15">
      <c r="C26" s="1"/>
      <c r="D26" s="1"/>
      <c r="E26" s="1"/>
      <c r="F26" s="1"/>
    </row>
    <row r="27" spans="1:15">
      <c r="C27" s="1"/>
      <c r="D27" s="1"/>
      <c r="E27" s="1"/>
      <c r="F27" s="1"/>
    </row>
    <row r="28" spans="1:15">
      <c r="C28" s="1"/>
      <c r="D28" s="1"/>
      <c r="E28" s="1"/>
      <c r="F28" s="1"/>
    </row>
    <row r="29" spans="1:15">
      <c r="C29" s="1"/>
      <c r="D29" s="1"/>
      <c r="E29" s="1"/>
      <c r="F29" s="1"/>
    </row>
    <row r="30" spans="1:15">
      <c r="C30" s="1"/>
      <c r="D30" s="1"/>
      <c r="E30" s="1"/>
      <c r="F30" s="1"/>
    </row>
    <row r="31" spans="1:15">
      <c r="C31" s="1"/>
      <c r="D31" s="1"/>
      <c r="E31" s="1"/>
      <c r="F31" s="1"/>
    </row>
    <row r="32" spans="1:15">
      <c r="C32" s="1"/>
      <c r="D32" s="1"/>
      <c r="E32" s="1"/>
      <c r="F32" s="1"/>
    </row>
    <row r="33" spans="3:6">
      <c r="C33" s="1"/>
      <c r="D33" s="1"/>
      <c r="E33" s="1"/>
      <c r="F33" s="1"/>
    </row>
    <row r="34" spans="3:6">
      <c r="C34" s="1"/>
      <c r="D34" s="1"/>
      <c r="E34" s="1"/>
      <c r="F34" s="1"/>
    </row>
    <row r="35" spans="3:6">
      <c r="C35" s="1"/>
      <c r="D35" s="1"/>
      <c r="E35" s="1"/>
      <c r="F35" s="1"/>
    </row>
    <row r="36" spans="3:6">
      <c r="C36" s="1"/>
      <c r="D36" s="1"/>
      <c r="E36" s="1"/>
      <c r="F36" s="1"/>
    </row>
  </sheetData>
  <mergeCells count="10">
    <mergeCell ref="G4:I4"/>
    <mergeCell ref="J4:L4"/>
    <mergeCell ref="M4:O4"/>
    <mergeCell ref="A6:A9"/>
    <mergeCell ref="A10:A14"/>
    <mergeCell ref="A15:A17"/>
    <mergeCell ref="A18:A20"/>
    <mergeCell ref="C4:F4"/>
    <mergeCell ref="B4:B5"/>
    <mergeCell ref="A4:A5"/>
  </mergeCells>
  <pageMargins left="0.7" right="0.7" top="0.78740157499999996" bottom="0.78740157499999996"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baseColWidth="10" defaultRowHeight="15"/>
  <cols>
    <col min="1" max="1" width="34.85546875" customWidth="1"/>
    <col min="3" max="8" width="15.7109375" customWidth="1"/>
  </cols>
  <sheetData>
    <row r="1" spans="1:8">
      <c r="A1" s="3" t="s">
        <v>562</v>
      </c>
    </row>
    <row r="2" spans="1:8">
      <c r="A2" s="62" t="s">
        <v>501</v>
      </c>
    </row>
    <row r="4" spans="1:8" ht="32.25" customHeight="1">
      <c r="A4" s="804" t="s">
        <v>572</v>
      </c>
      <c r="B4" s="815" t="s">
        <v>282</v>
      </c>
      <c r="C4" s="722" t="s">
        <v>571</v>
      </c>
      <c r="D4" s="803"/>
      <c r="E4" s="723"/>
      <c r="F4" s="679" t="s">
        <v>563</v>
      </c>
      <c r="G4" s="680"/>
      <c r="H4" s="681"/>
    </row>
    <row r="5" spans="1:8" ht="39">
      <c r="A5" s="805"/>
      <c r="B5" s="816"/>
      <c r="C5" s="306" t="s">
        <v>564</v>
      </c>
      <c r="D5" s="203" t="s">
        <v>565</v>
      </c>
      <c r="E5" s="307" t="s">
        <v>566</v>
      </c>
      <c r="F5" s="306" t="s">
        <v>564</v>
      </c>
      <c r="G5" s="203" t="s">
        <v>565</v>
      </c>
      <c r="H5" s="307" t="s">
        <v>566</v>
      </c>
    </row>
    <row r="6" spans="1:8">
      <c r="A6" s="253" t="s">
        <v>567</v>
      </c>
      <c r="B6" s="706" t="s">
        <v>76</v>
      </c>
      <c r="C6" s="240">
        <v>-1.6778050999999998</v>
      </c>
      <c r="D6" s="174">
        <v>0.73845930000000004</v>
      </c>
      <c r="E6" s="175">
        <v>3.7105279999999996</v>
      </c>
      <c r="F6" s="806">
        <v>435.1</v>
      </c>
      <c r="G6" s="809">
        <v>605.70000000000005</v>
      </c>
      <c r="H6" s="812">
        <v>76.2</v>
      </c>
    </row>
    <row r="7" spans="1:8">
      <c r="A7" s="246" t="s">
        <v>568</v>
      </c>
      <c r="B7" s="707"/>
      <c r="C7" s="238">
        <v>-1.4597644000000001</v>
      </c>
      <c r="D7" s="176">
        <v>0.4333592</v>
      </c>
      <c r="E7" s="177">
        <v>4.8918480000000004</v>
      </c>
      <c r="F7" s="807"/>
      <c r="G7" s="810"/>
      <c r="H7" s="813"/>
    </row>
    <row r="8" spans="1:8">
      <c r="A8" s="246" t="s">
        <v>569</v>
      </c>
      <c r="B8" s="707"/>
      <c r="C8" s="238">
        <v>-1.2842964000000001</v>
      </c>
      <c r="D8" s="176">
        <v>0.79620609999999992</v>
      </c>
      <c r="E8" s="177">
        <v>1.0034711000000001</v>
      </c>
      <c r="F8" s="807"/>
      <c r="G8" s="810"/>
      <c r="H8" s="813"/>
    </row>
    <row r="9" spans="1:8">
      <c r="A9" s="247" t="s">
        <v>570</v>
      </c>
      <c r="B9" s="708"/>
      <c r="C9" s="239">
        <v>-1.4224155999999999</v>
      </c>
      <c r="D9" s="178">
        <v>0.81185600000000002</v>
      </c>
      <c r="E9" s="179">
        <v>1.6668187000000001</v>
      </c>
      <c r="F9" s="808"/>
      <c r="G9" s="811"/>
      <c r="H9" s="814"/>
    </row>
    <row r="10" spans="1:8">
      <c r="A10" s="253" t="s">
        <v>567</v>
      </c>
      <c r="B10" s="706" t="s">
        <v>34</v>
      </c>
      <c r="C10" s="240">
        <v>-3.3834575999999998</v>
      </c>
      <c r="D10" s="174">
        <v>0.85872310000000007</v>
      </c>
      <c r="E10" s="308" t="s">
        <v>24</v>
      </c>
      <c r="F10" s="806">
        <v>33</v>
      </c>
      <c r="G10" s="809">
        <v>204</v>
      </c>
      <c r="H10" s="812">
        <v>32</v>
      </c>
    </row>
    <row r="11" spans="1:8">
      <c r="A11" s="246" t="s">
        <v>568</v>
      </c>
      <c r="B11" s="707"/>
      <c r="C11" s="238">
        <v>0.26385419999999998</v>
      </c>
      <c r="D11" s="176">
        <v>0.61521599999999999</v>
      </c>
      <c r="E11" s="309" t="s">
        <v>24</v>
      </c>
      <c r="F11" s="807"/>
      <c r="G11" s="810"/>
      <c r="H11" s="813"/>
    </row>
    <row r="12" spans="1:8">
      <c r="A12" s="246" t="s">
        <v>569</v>
      </c>
      <c r="B12" s="707"/>
      <c r="C12" s="238">
        <v>2.0028147000000001</v>
      </c>
      <c r="D12" s="176">
        <v>0.16114899999999999</v>
      </c>
      <c r="E12" s="309" t="s">
        <v>24</v>
      </c>
      <c r="F12" s="807"/>
      <c r="G12" s="810"/>
      <c r="H12" s="813"/>
    </row>
    <row r="13" spans="1:8">
      <c r="A13" s="247" t="s">
        <v>570</v>
      </c>
      <c r="B13" s="708"/>
      <c r="C13" s="239">
        <v>2.0326723000000002</v>
      </c>
      <c r="D13" s="178">
        <v>8.0638799999999997E-2</v>
      </c>
      <c r="E13" s="310" t="s">
        <v>24</v>
      </c>
      <c r="F13" s="808"/>
      <c r="G13" s="811"/>
      <c r="H13" s="814"/>
    </row>
    <row r="15" spans="1:8">
      <c r="A15" s="721" t="s">
        <v>573</v>
      </c>
      <c r="B15" s="721"/>
      <c r="C15" s="721"/>
      <c r="D15" s="721"/>
      <c r="E15" s="721"/>
      <c r="F15" s="721"/>
      <c r="G15" s="721"/>
      <c r="H15" s="721"/>
    </row>
    <row r="16" spans="1:8">
      <c r="A16" s="721"/>
      <c r="B16" s="721"/>
      <c r="C16" s="721"/>
      <c r="D16" s="721"/>
      <c r="E16" s="721"/>
      <c r="F16" s="721"/>
      <c r="G16" s="721"/>
      <c r="H16" s="721"/>
    </row>
    <row r="17" spans="1:8">
      <c r="A17" s="721"/>
      <c r="B17" s="721"/>
      <c r="C17" s="721"/>
      <c r="D17" s="721"/>
      <c r="E17" s="721"/>
      <c r="F17" s="721"/>
      <c r="G17" s="721"/>
      <c r="H17" s="721"/>
    </row>
    <row r="19" spans="1:8">
      <c r="C19" t="s">
        <v>6</v>
      </c>
    </row>
  </sheetData>
  <mergeCells count="13">
    <mergeCell ref="A15:H17"/>
    <mergeCell ref="F4:H4"/>
    <mergeCell ref="F6:F9"/>
    <mergeCell ref="G6:G9"/>
    <mergeCell ref="H6:H9"/>
    <mergeCell ref="F10:F13"/>
    <mergeCell ref="G10:G13"/>
    <mergeCell ref="H10:H13"/>
    <mergeCell ref="B6:B9"/>
    <mergeCell ref="B10:B13"/>
    <mergeCell ref="A4:A5"/>
    <mergeCell ref="B4:B5"/>
    <mergeCell ref="C4:E4"/>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C14" sqref="C14:D14"/>
    </sheetView>
  </sheetViews>
  <sheetFormatPr baseColWidth="10" defaultRowHeight="15"/>
  <cols>
    <col min="1" max="1" width="18.28515625" customWidth="1"/>
    <col min="2" max="2" width="29" customWidth="1"/>
  </cols>
  <sheetData>
    <row r="1" spans="1:6">
      <c r="A1" s="3" t="s">
        <v>574</v>
      </c>
    </row>
    <row r="2" spans="1:6">
      <c r="A2" s="62" t="s">
        <v>29</v>
      </c>
    </row>
    <row r="4" spans="1:6" ht="28.5" customHeight="1">
      <c r="A4" s="694"/>
      <c r="B4" s="755"/>
      <c r="C4" s="722" t="s">
        <v>28</v>
      </c>
      <c r="D4" s="723"/>
      <c r="E4" s="679" t="s">
        <v>23</v>
      </c>
      <c r="F4" s="681"/>
    </row>
    <row r="5" spans="1:6">
      <c r="A5" s="789"/>
      <c r="B5" s="818"/>
      <c r="C5" s="206" t="s">
        <v>20</v>
      </c>
      <c r="D5" s="207" t="s">
        <v>21</v>
      </c>
      <c r="E5" s="206" t="s">
        <v>20</v>
      </c>
      <c r="F5" s="207" t="s">
        <v>21</v>
      </c>
    </row>
    <row r="6" spans="1:6">
      <c r="A6" s="324"/>
      <c r="B6" s="220" t="s">
        <v>9</v>
      </c>
      <c r="C6" s="229">
        <v>1.4301469</v>
      </c>
      <c r="D6" s="231">
        <v>2.4837074000000001</v>
      </c>
      <c r="E6" s="314">
        <v>11036</v>
      </c>
      <c r="F6" s="315">
        <v>19166</v>
      </c>
    </row>
    <row r="7" spans="1:6">
      <c r="A7" s="706" t="s">
        <v>55</v>
      </c>
      <c r="B7" s="311" t="s">
        <v>56</v>
      </c>
      <c r="C7" s="240">
        <v>1.3821303999999999</v>
      </c>
      <c r="D7" s="175">
        <v>2.2040483000000002</v>
      </c>
      <c r="E7" s="273">
        <v>338</v>
      </c>
      <c r="F7" s="275">
        <v>539</v>
      </c>
    </row>
    <row r="8" spans="1:6">
      <c r="A8" s="707"/>
      <c r="B8" s="312" t="s">
        <v>57</v>
      </c>
      <c r="C8" s="238">
        <v>1.6696531999999999</v>
      </c>
      <c r="D8" s="177">
        <v>2.7869715999999998</v>
      </c>
      <c r="E8" s="268">
        <v>792</v>
      </c>
      <c r="F8" s="269">
        <v>1322</v>
      </c>
    </row>
    <row r="9" spans="1:6">
      <c r="A9" s="707"/>
      <c r="B9" s="312" t="s">
        <v>58</v>
      </c>
      <c r="C9" s="238">
        <v>1.2862916</v>
      </c>
      <c r="D9" s="177">
        <v>2.4109476999999999</v>
      </c>
      <c r="E9" s="268">
        <v>1894</v>
      </c>
      <c r="F9" s="269">
        <v>3550</v>
      </c>
    </row>
    <row r="10" spans="1:6">
      <c r="A10" s="707"/>
      <c r="B10" s="312" t="s">
        <v>59</v>
      </c>
      <c r="C10" s="238">
        <v>1.4766612000000001</v>
      </c>
      <c r="D10" s="177">
        <v>2.6134144000000004</v>
      </c>
      <c r="E10" s="268">
        <v>1981</v>
      </c>
      <c r="F10" s="269">
        <v>3506</v>
      </c>
    </row>
    <row r="11" spans="1:6">
      <c r="A11" s="707"/>
      <c r="B11" s="312" t="s">
        <v>60</v>
      </c>
      <c r="C11" s="238">
        <v>1.6404122000000001</v>
      </c>
      <c r="D11" s="177">
        <v>2.8939161000000002</v>
      </c>
      <c r="E11" s="268">
        <v>831</v>
      </c>
      <c r="F11" s="269">
        <v>1466</v>
      </c>
    </row>
    <row r="12" spans="1:6">
      <c r="A12" s="707"/>
      <c r="B12" s="312" t="s">
        <v>61</v>
      </c>
      <c r="C12" s="238">
        <v>1.1607700999999999</v>
      </c>
      <c r="D12" s="177">
        <v>1.8776872</v>
      </c>
      <c r="E12" s="268">
        <v>1169</v>
      </c>
      <c r="F12" s="269">
        <v>1891</v>
      </c>
    </row>
    <row r="13" spans="1:6">
      <c r="A13" s="707"/>
      <c r="B13" s="312" t="s">
        <v>17</v>
      </c>
      <c r="C13" s="238">
        <v>1.1394532000000002</v>
      </c>
      <c r="D13" s="177">
        <v>1.9734228999999999</v>
      </c>
      <c r="E13" s="268">
        <v>746</v>
      </c>
      <c r="F13" s="269">
        <v>1292</v>
      </c>
    </row>
    <row r="14" spans="1:6">
      <c r="A14" s="707"/>
      <c r="B14" s="312" t="s">
        <v>62</v>
      </c>
      <c r="C14" s="238">
        <v>2.1992205</v>
      </c>
      <c r="D14" s="177">
        <v>3.5440488999999999</v>
      </c>
      <c r="E14" s="268">
        <v>852</v>
      </c>
      <c r="F14" s="269">
        <v>1373</v>
      </c>
    </row>
    <row r="15" spans="1:6">
      <c r="A15" s="708"/>
      <c r="B15" s="313" t="s">
        <v>19</v>
      </c>
      <c r="C15" s="239">
        <v>1.4944534</v>
      </c>
      <c r="D15" s="179">
        <v>2.5964054000000001</v>
      </c>
      <c r="E15" s="270">
        <v>2433</v>
      </c>
      <c r="F15" s="272">
        <v>4227</v>
      </c>
    </row>
    <row r="16" spans="1:6">
      <c r="A16" s="698" t="s">
        <v>79</v>
      </c>
      <c r="B16" s="311" t="s">
        <v>82</v>
      </c>
      <c r="C16" s="240">
        <v>1.5200373999999999</v>
      </c>
      <c r="D16" s="175">
        <v>2.5765513000000002</v>
      </c>
      <c r="E16" s="273">
        <v>3804</v>
      </c>
      <c r="F16" s="275">
        <v>6448</v>
      </c>
    </row>
    <row r="17" spans="1:6">
      <c r="A17" s="699"/>
      <c r="B17" s="312" t="s">
        <v>80</v>
      </c>
      <c r="C17" s="238">
        <v>1.6095838000000002</v>
      </c>
      <c r="D17" s="177">
        <v>2.8394102999999999</v>
      </c>
      <c r="E17" s="268">
        <v>4497</v>
      </c>
      <c r="F17" s="269">
        <v>7933</v>
      </c>
    </row>
    <row r="18" spans="1:6">
      <c r="A18" s="700"/>
      <c r="B18" s="313" t="s">
        <v>83</v>
      </c>
      <c r="C18" s="239">
        <v>1.1300578999999999</v>
      </c>
      <c r="D18" s="179">
        <v>1.9770848000000001</v>
      </c>
      <c r="E18" s="270">
        <v>2735</v>
      </c>
      <c r="F18" s="272">
        <v>4785</v>
      </c>
    </row>
    <row r="19" spans="1:6">
      <c r="A19" s="706" t="s">
        <v>482</v>
      </c>
      <c r="B19" s="311" t="s">
        <v>575</v>
      </c>
      <c r="C19" s="240">
        <v>0.61443930000000002</v>
      </c>
      <c r="D19" s="175">
        <v>1.8762344</v>
      </c>
      <c r="E19" s="273">
        <v>56</v>
      </c>
      <c r="F19" s="275">
        <v>171</v>
      </c>
    </row>
    <row r="20" spans="1:6">
      <c r="A20" s="707"/>
      <c r="B20" s="312" t="s">
        <v>492</v>
      </c>
      <c r="C20" s="238">
        <v>0.59704579999999996</v>
      </c>
      <c r="D20" s="177">
        <v>1.2700166000000002</v>
      </c>
      <c r="E20" s="268">
        <v>519</v>
      </c>
      <c r="F20" s="269">
        <v>1104</v>
      </c>
    </row>
    <row r="21" spans="1:6">
      <c r="A21" s="707"/>
      <c r="B21" s="312" t="s">
        <v>176</v>
      </c>
      <c r="C21" s="238">
        <v>0.8548751</v>
      </c>
      <c r="D21" s="177">
        <v>1.7744952000000001</v>
      </c>
      <c r="E21" s="268">
        <v>713</v>
      </c>
      <c r="F21" s="269">
        <v>1480</v>
      </c>
    </row>
    <row r="22" spans="1:6">
      <c r="A22" s="707"/>
      <c r="B22" s="312" t="s">
        <v>177</v>
      </c>
      <c r="C22" s="238">
        <v>1.3229271</v>
      </c>
      <c r="D22" s="177">
        <v>2.2616616999999999</v>
      </c>
      <c r="E22" s="268">
        <v>1095</v>
      </c>
      <c r="F22" s="269">
        <v>1872</v>
      </c>
    </row>
    <row r="23" spans="1:6">
      <c r="A23" s="707"/>
      <c r="B23" s="312" t="s">
        <v>178</v>
      </c>
      <c r="C23" s="238">
        <v>1.5296809</v>
      </c>
      <c r="D23" s="177">
        <v>2.6930659000000001</v>
      </c>
      <c r="E23" s="268">
        <v>1257</v>
      </c>
      <c r="F23" s="269">
        <v>2213</v>
      </c>
    </row>
    <row r="24" spans="1:6">
      <c r="A24" s="707"/>
      <c r="B24" s="312" t="s">
        <v>179</v>
      </c>
      <c r="C24" s="238">
        <v>1.5431802999999999</v>
      </c>
      <c r="D24" s="177">
        <v>2.7976133000000001</v>
      </c>
      <c r="E24" s="268">
        <v>1288</v>
      </c>
      <c r="F24" s="269">
        <v>2335</v>
      </c>
    </row>
    <row r="25" spans="1:6">
      <c r="A25" s="707"/>
      <c r="B25" s="312" t="s">
        <v>180</v>
      </c>
      <c r="C25" s="238">
        <v>1.8046684</v>
      </c>
      <c r="D25" s="177">
        <v>3.0621830000000001</v>
      </c>
      <c r="E25" s="268">
        <v>1537</v>
      </c>
      <c r="F25" s="269">
        <v>2608</v>
      </c>
    </row>
    <row r="26" spans="1:6">
      <c r="A26" s="707"/>
      <c r="B26" s="312" t="s">
        <v>576</v>
      </c>
      <c r="C26" s="238">
        <v>1.8792596000000001</v>
      </c>
      <c r="D26" s="177">
        <v>3.2187194000000003</v>
      </c>
      <c r="E26" s="268">
        <v>1591</v>
      </c>
      <c r="F26" s="269">
        <v>2725</v>
      </c>
    </row>
    <row r="27" spans="1:6">
      <c r="A27" s="707"/>
      <c r="B27" s="312" t="s">
        <v>577</v>
      </c>
      <c r="C27" s="238">
        <v>1.9502393</v>
      </c>
      <c r="D27" s="177">
        <v>3.2395577000000002</v>
      </c>
      <c r="E27" s="268">
        <v>1679</v>
      </c>
      <c r="F27" s="269">
        <v>2789</v>
      </c>
    </row>
    <row r="28" spans="1:6">
      <c r="A28" s="708"/>
      <c r="B28" s="313" t="s">
        <v>578</v>
      </c>
      <c r="C28" s="239">
        <v>1.4802088999999998</v>
      </c>
      <c r="D28" s="179">
        <v>2.1264492000000002</v>
      </c>
      <c r="E28" s="270">
        <v>1301</v>
      </c>
      <c r="F28" s="272">
        <v>1869</v>
      </c>
    </row>
    <row r="30" spans="1:6">
      <c r="A30" s="1" t="s">
        <v>579</v>
      </c>
    </row>
    <row r="31" spans="1:6">
      <c r="A31" s="316" t="s">
        <v>580</v>
      </c>
    </row>
    <row r="32" spans="1:6">
      <c r="A32" s="316" t="s">
        <v>582</v>
      </c>
    </row>
    <row r="33" spans="1:12">
      <c r="A33" s="316" t="s">
        <v>583</v>
      </c>
    </row>
    <row r="34" spans="1:12">
      <c r="A34" s="817" t="s">
        <v>708</v>
      </c>
      <c r="B34" s="817"/>
      <c r="C34" s="817"/>
      <c r="D34" s="817"/>
      <c r="E34" s="817"/>
      <c r="F34" s="817"/>
      <c r="G34" s="817"/>
      <c r="H34" s="817"/>
      <c r="I34" s="817"/>
      <c r="J34" s="817"/>
      <c r="K34" s="817"/>
      <c r="L34" s="817"/>
    </row>
    <row r="35" spans="1:12" ht="24.75" customHeight="1">
      <c r="A35" s="817"/>
      <c r="B35" s="817"/>
      <c r="C35" s="817"/>
      <c r="D35" s="817"/>
      <c r="E35" s="817"/>
      <c r="F35" s="817"/>
      <c r="G35" s="817"/>
      <c r="H35" s="817"/>
      <c r="I35" s="817"/>
      <c r="J35" s="817"/>
      <c r="K35" s="817"/>
      <c r="L35" s="817"/>
    </row>
    <row r="36" spans="1:12">
      <c r="A36" s="670" t="s">
        <v>581</v>
      </c>
      <c r="B36" s="670"/>
      <c r="C36" s="670"/>
      <c r="D36" s="670"/>
      <c r="E36" s="670"/>
      <c r="F36" s="670"/>
      <c r="G36" s="670"/>
      <c r="H36" s="670"/>
      <c r="I36" s="670"/>
      <c r="J36" s="670"/>
      <c r="K36" s="670"/>
      <c r="L36" s="670"/>
    </row>
    <row r="37" spans="1:12">
      <c r="A37" s="670"/>
      <c r="B37" s="670"/>
      <c r="C37" s="670"/>
      <c r="D37" s="670"/>
      <c r="E37" s="670"/>
      <c r="F37" s="670"/>
      <c r="G37" s="670"/>
      <c r="H37" s="670"/>
      <c r="I37" s="670"/>
      <c r="J37" s="670"/>
      <c r="K37" s="670"/>
      <c r="L37" s="670"/>
    </row>
  </sheetData>
  <mergeCells count="9">
    <mergeCell ref="A34:L35"/>
    <mergeCell ref="A36:L37"/>
    <mergeCell ref="C4:D4"/>
    <mergeCell ref="E4:F4"/>
    <mergeCell ref="A7:A15"/>
    <mergeCell ref="A16:A18"/>
    <mergeCell ref="A19:A28"/>
    <mergeCell ref="A4:A5"/>
    <mergeCell ref="B4:B5"/>
  </mergeCells>
  <pageMargins left="0.7" right="0.7" top="0.78740157499999996" bottom="0.78740157499999996"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heetViews>
  <sheetFormatPr baseColWidth="10" defaultRowHeight="15"/>
  <cols>
    <col min="2" max="7" width="13.7109375" customWidth="1"/>
  </cols>
  <sheetData>
    <row r="1" spans="1:7">
      <c r="A1" s="3" t="s">
        <v>584</v>
      </c>
    </row>
    <row r="2" spans="1:7">
      <c r="A2" s="62" t="s">
        <v>29</v>
      </c>
    </row>
    <row r="4" spans="1:7">
      <c r="A4" s="704" t="s">
        <v>482</v>
      </c>
      <c r="B4" s="679" t="s">
        <v>28</v>
      </c>
      <c r="C4" s="680"/>
      <c r="D4" s="680"/>
      <c r="E4" s="680"/>
      <c r="F4" s="681"/>
      <c r="G4" s="819" t="s">
        <v>586</v>
      </c>
    </row>
    <row r="5" spans="1:7" ht="45" customHeight="1">
      <c r="A5" s="712"/>
      <c r="B5" s="204" t="s">
        <v>41</v>
      </c>
      <c r="C5" s="305" t="s">
        <v>477</v>
      </c>
      <c r="D5" s="305" t="s">
        <v>440</v>
      </c>
      <c r="E5" s="305" t="s">
        <v>25</v>
      </c>
      <c r="F5" s="221" t="s">
        <v>8</v>
      </c>
      <c r="G5" s="820"/>
    </row>
    <row r="6" spans="1:7">
      <c r="A6" s="246" t="s">
        <v>585</v>
      </c>
      <c r="B6" s="238">
        <v>70.044052899999997</v>
      </c>
      <c r="C6" s="176">
        <v>28.634361200000001</v>
      </c>
      <c r="D6" s="176"/>
      <c r="E6" s="176"/>
      <c r="F6" s="177">
        <v>1.3215859000000001</v>
      </c>
      <c r="G6" s="254">
        <v>227</v>
      </c>
    </row>
    <row r="7" spans="1:7">
      <c r="A7" s="246" t="s">
        <v>492</v>
      </c>
      <c r="B7" s="238">
        <v>44.300677800000003</v>
      </c>
      <c r="C7" s="176">
        <v>54.836722100000003</v>
      </c>
      <c r="D7" s="176"/>
      <c r="E7" s="176"/>
      <c r="F7" s="177">
        <v>0.86260009999999998</v>
      </c>
      <c r="G7" s="249">
        <v>1624</v>
      </c>
    </row>
    <row r="8" spans="1:7">
      <c r="A8" s="246" t="s">
        <v>176</v>
      </c>
      <c r="B8" s="238">
        <v>35.886912899999999</v>
      </c>
      <c r="C8" s="176">
        <v>63.611491099999995</v>
      </c>
      <c r="D8" s="176"/>
      <c r="E8" s="176"/>
      <c r="F8" s="177">
        <v>0.50159599999999993</v>
      </c>
      <c r="G8" s="249">
        <v>2195</v>
      </c>
    </row>
    <row r="9" spans="1:7">
      <c r="A9" s="246" t="s">
        <v>177</v>
      </c>
      <c r="B9" s="238">
        <v>31.412200899999998</v>
      </c>
      <c r="C9" s="176">
        <v>67.981125700000007</v>
      </c>
      <c r="D9" s="176"/>
      <c r="E9" s="176"/>
      <c r="F9" s="177">
        <v>0.60667340000000003</v>
      </c>
      <c r="G9" s="249">
        <v>2970</v>
      </c>
    </row>
    <row r="10" spans="1:7">
      <c r="A10" s="246" t="s">
        <v>178</v>
      </c>
      <c r="B10" s="238">
        <v>27.867435200000003</v>
      </c>
      <c r="C10" s="176">
        <v>71.642651300000011</v>
      </c>
      <c r="D10" s="176"/>
      <c r="E10" s="176"/>
      <c r="F10" s="177">
        <v>0.4899135</v>
      </c>
      <c r="G10" s="249">
        <v>3474</v>
      </c>
    </row>
    <row r="11" spans="1:7">
      <c r="A11" s="246" t="s">
        <v>179</v>
      </c>
      <c r="B11" s="238">
        <v>33.590946700000003</v>
      </c>
      <c r="C11" s="182"/>
      <c r="D11" s="176">
        <v>63.372895399999997</v>
      </c>
      <c r="E11" s="176"/>
      <c r="F11" s="177">
        <v>3.0361579000000001</v>
      </c>
      <c r="G11" s="249">
        <v>3628</v>
      </c>
    </row>
    <row r="12" spans="1:7">
      <c r="A12" s="246" t="s">
        <v>180</v>
      </c>
      <c r="B12" s="238">
        <v>32.207478899999998</v>
      </c>
      <c r="C12" s="182"/>
      <c r="D12" s="176">
        <v>65.138721399999994</v>
      </c>
      <c r="E12" s="176"/>
      <c r="F12" s="177">
        <v>2.6537997999999998</v>
      </c>
      <c r="G12" s="249">
        <v>4151</v>
      </c>
    </row>
    <row r="13" spans="1:7">
      <c r="A13" s="246" t="s">
        <v>576</v>
      </c>
      <c r="B13" s="238">
        <v>32.089898099999999</v>
      </c>
      <c r="C13" s="182"/>
      <c r="D13" s="176">
        <v>65.106580199999996</v>
      </c>
      <c r="E13" s="176"/>
      <c r="F13" s="177">
        <v>2.8035218</v>
      </c>
      <c r="G13" s="249">
        <v>4323</v>
      </c>
    </row>
    <row r="14" spans="1:7">
      <c r="A14" s="246" t="s">
        <v>577</v>
      </c>
      <c r="B14" s="238">
        <v>34.444941800000002</v>
      </c>
      <c r="C14" s="182"/>
      <c r="D14" s="176">
        <v>63.070725199999998</v>
      </c>
      <c r="E14" s="176"/>
      <c r="F14" s="177">
        <v>2.4843329999999999</v>
      </c>
      <c r="G14" s="249">
        <v>4476</v>
      </c>
    </row>
    <row r="15" spans="1:7">
      <c r="A15" s="247" t="s">
        <v>578</v>
      </c>
      <c r="B15" s="239">
        <v>58.801261800000006</v>
      </c>
      <c r="C15" s="227"/>
      <c r="D15" s="178"/>
      <c r="E15" s="178">
        <v>30.189274399999999</v>
      </c>
      <c r="F15" s="179">
        <v>11.0094637</v>
      </c>
      <c r="G15" s="250">
        <v>3179</v>
      </c>
    </row>
    <row r="16" spans="1:7">
      <c r="A16" s="1"/>
      <c r="B16" s="1"/>
      <c r="C16" s="1"/>
      <c r="D16" s="1"/>
      <c r="E16" s="1"/>
      <c r="F16" s="1"/>
      <c r="G16" s="1"/>
    </row>
    <row r="17" spans="1:12">
      <c r="A17" s="1" t="s">
        <v>587</v>
      </c>
    </row>
    <row r="18" spans="1:12">
      <c r="A18" s="316" t="s">
        <v>580</v>
      </c>
    </row>
    <row r="19" spans="1:12">
      <c r="A19" s="316" t="s">
        <v>582</v>
      </c>
    </row>
    <row r="20" spans="1:12">
      <c r="A20" s="316" t="s">
        <v>583</v>
      </c>
    </row>
    <row r="21" spans="1:12">
      <c r="A21" s="817" t="s">
        <v>708</v>
      </c>
      <c r="B21" s="817"/>
      <c r="C21" s="817"/>
      <c r="D21" s="817"/>
      <c r="E21" s="817"/>
      <c r="F21" s="817"/>
      <c r="G21" s="817"/>
      <c r="H21" s="817"/>
      <c r="I21" s="817"/>
      <c r="J21" s="817"/>
      <c r="K21" s="817"/>
      <c r="L21" s="817"/>
    </row>
    <row r="22" spans="1:12" ht="24" customHeight="1">
      <c r="A22" s="817"/>
      <c r="B22" s="817"/>
      <c r="C22" s="817"/>
      <c r="D22" s="817"/>
      <c r="E22" s="817"/>
      <c r="F22" s="817"/>
      <c r="G22" s="817"/>
      <c r="H22" s="817"/>
      <c r="I22" s="817"/>
      <c r="J22" s="817"/>
      <c r="K22" s="817"/>
      <c r="L22" s="817"/>
    </row>
    <row r="23" spans="1:12">
      <c r="A23" s="670" t="s">
        <v>581</v>
      </c>
      <c r="B23" s="670"/>
      <c r="C23" s="670"/>
      <c r="D23" s="670"/>
      <c r="E23" s="670"/>
      <c r="F23" s="670"/>
      <c r="G23" s="670"/>
      <c r="H23" s="670"/>
      <c r="I23" s="670"/>
      <c r="J23" s="670"/>
      <c r="K23" s="670"/>
      <c r="L23" s="670"/>
    </row>
    <row r="24" spans="1:12" ht="25.5" customHeight="1">
      <c r="A24" s="670"/>
      <c r="B24" s="670"/>
      <c r="C24" s="670"/>
      <c r="D24" s="670"/>
      <c r="E24" s="670"/>
      <c r="F24" s="670"/>
      <c r="G24" s="670"/>
      <c r="H24" s="670"/>
      <c r="I24" s="670"/>
      <c r="J24" s="670"/>
      <c r="K24" s="670"/>
      <c r="L24" s="670"/>
    </row>
  </sheetData>
  <mergeCells count="5">
    <mergeCell ref="B4:F4"/>
    <mergeCell ref="G4:G5"/>
    <mergeCell ref="A4:A5"/>
    <mergeCell ref="A21:L22"/>
    <mergeCell ref="A23:L24"/>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workbookViewId="0"/>
  </sheetViews>
  <sheetFormatPr baseColWidth="10" defaultRowHeight="15"/>
  <cols>
    <col min="1" max="1" width="26.28515625" customWidth="1"/>
    <col min="2" max="2" width="21.28515625" customWidth="1"/>
    <col min="3" max="22" width="8.7109375" customWidth="1"/>
  </cols>
  <sheetData>
    <row r="1" spans="1:22">
      <c r="A1" s="3" t="s">
        <v>588</v>
      </c>
    </row>
    <row r="2" spans="1:22">
      <c r="A2" s="62" t="s">
        <v>29</v>
      </c>
    </row>
    <row r="4" spans="1:22" s="1" customFormat="1" ht="15" customHeight="1">
      <c r="A4" s="804" t="s">
        <v>555</v>
      </c>
      <c r="B4" s="821" t="s">
        <v>589</v>
      </c>
      <c r="C4" s="679" t="s">
        <v>28</v>
      </c>
      <c r="D4" s="680"/>
      <c r="E4" s="680"/>
      <c r="F4" s="680"/>
      <c r="G4" s="680"/>
      <c r="H4" s="680"/>
      <c r="I4" s="680"/>
      <c r="J4" s="680"/>
      <c r="K4" s="680"/>
      <c r="L4" s="681"/>
      <c r="M4" s="680" t="s">
        <v>23</v>
      </c>
      <c r="N4" s="680"/>
      <c r="O4" s="680"/>
      <c r="P4" s="680"/>
      <c r="Q4" s="680"/>
      <c r="R4" s="680"/>
      <c r="S4" s="680"/>
      <c r="T4" s="680"/>
      <c r="U4" s="680"/>
      <c r="V4" s="681"/>
    </row>
    <row r="5" spans="1:22" s="1" customFormat="1" ht="12.75">
      <c r="A5" s="805"/>
      <c r="B5" s="822"/>
      <c r="C5" s="211" t="s">
        <v>585</v>
      </c>
      <c r="D5" s="182" t="s">
        <v>492</v>
      </c>
      <c r="E5" s="182" t="s">
        <v>176</v>
      </c>
      <c r="F5" s="182" t="s">
        <v>177</v>
      </c>
      <c r="G5" s="182" t="s">
        <v>178</v>
      </c>
      <c r="H5" s="182" t="s">
        <v>179</v>
      </c>
      <c r="I5" s="182" t="s">
        <v>180</v>
      </c>
      <c r="J5" s="182" t="s">
        <v>576</v>
      </c>
      <c r="K5" s="182" t="s">
        <v>577</v>
      </c>
      <c r="L5" s="212" t="s">
        <v>578</v>
      </c>
      <c r="M5" s="211" t="s">
        <v>585</v>
      </c>
      <c r="N5" s="182" t="s">
        <v>492</v>
      </c>
      <c r="O5" s="182" t="s">
        <v>176</v>
      </c>
      <c r="P5" s="182" t="s">
        <v>177</v>
      </c>
      <c r="Q5" s="182" t="s">
        <v>178</v>
      </c>
      <c r="R5" s="182" t="s">
        <v>179</v>
      </c>
      <c r="S5" s="182" t="s">
        <v>180</v>
      </c>
      <c r="T5" s="182" t="s">
        <v>576</v>
      </c>
      <c r="U5" s="182" t="s">
        <v>577</v>
      </c>
      <c r="V5" s="212" t="s">
        <v>578</v>
      </c>
    </row>
    <row r="6" spans="1:22" s="1" customFormat="1" ht="12.75">
      <c r="A6" s="253" t="s">
        <v>593</v>
      </c>
      <c r="B6" s="256" t="s">
        <v>591</v>
      </c>
      <c r="C6" s="240">
        <v>1.6773557000000001</v>
      </c>
      <c r="D6" s="174">
        <v>2.3277662000000001</v>
      </c>
      <c r="E6" s="174">
        <v>3.3553634999999997</v>
      </c>
      <c r="F6" s="174">
        <v>4.5899241000000002</v>
      </c>
      <c r="G6" s="174">
        <v>5.7472333000000004</v>
      </c>
      <c r="H6" s="174">
        <v>6.4455445999999998</v>
      </c>
      <c r="I6" s="174">
        <v>7.4184270999999997</v>
      </c>
      <c r="J6" s="174">
        <v>7.8594118000000002</v>
      </c>
      <c r="K6" s="174">
        <v>8.4287428000000002</v>
      </c>
      <c r="L6" s="175">
        <v>5.2179656999999997</v>
      </c>
      <c r="M6" s="274">
        <v>2027</v>
      </c>
      <c r="N6" s="274">
        <v>9580</v>
      </c>
      <c r="O6" s="274">
        <v>9835</v>
      </c>
      <c r="P6" s="274">
        <v>10937</v>
      </c>
      <c r="Q6" s="274">
        <v>10753</v>
      </c>
      <c r="R6" s="274">
        <v>10100</v>
      </c>
      <c r="S6" s="274">
        <v>10083</v>
      </c>
      <c r="T6" s="274">
        <v>9759</v>
      </c>
      <c r="U6" s="274">
        <v>9171</v>
      </c>
      <c r="V6" s="275">
        <v>9084</v>
      </c>
    </row>
    <row r="7" spans="1:22" s="1" customFormat="1" ht="12.75">
      <c r="A7" s="247" t="s">
        <v>592</v>
      </c>
      <c r="B7" s="227" t="s">
        <v>591</v>
      </c>
      <c r="C7" s="239">
        <v>3.7978141999999999</v>
      </c>
      <c r="D7" s="178">
        <v>1.6936448</v>
      </c>
      <c r="E7" s="178">
        <v>2.3377055000000002</v>
      </c>
      <c r="F7" s="178">
        <v>3.1409111000000003</v>
      </c>
      <c r="G7" s="178">
        <v>3.7081098999999997</v>
      </c>
      <c r="H7" s="178">
        <v>3.7402210999999999</v>
      </c>
      <c r="I7" s="178">
        <v>4.1396728000000005</v>
      </c>
      <c r="J7" s="178">
        <v>4.3100750999999997</v>
      </c>
      <c r="K7" s="178">
        <v>4.3723358000000001</v>
      </c>
      <c r="L7" s="179">
        <v>3.2157328999999999</v>
      </c>
      <c r="M7" s="271">
        <v>3660</v>
      </c>
      <c r="N7" s="271">
        <v>62705</v>
      </c>
      <c r="O7" s="271">
        <v>60230</v>
      </c>
      <c r="P7" s="271">
        <v>59314</v>
      </c>
      <c r="Q7" s="271">
        <v>59680</v>
      </c>
      <c r="R7" s="271">
        <v>61868</v>
      </c>
      <c r="S7" s="271">
        <v>63749</v>
      </c>
      <c r="T7" s="271">
        <v>63920</v>
      </c>
      <c r="U7" s="271">
        <v>64748</v>
      </c>
      <c r="V7" s="272">
        <v>65646</v>
      </c>
    </row>
    <row r="8" spans="1:22" s="1" customFormat="1" ht="12.75">
      <c r="A8" s="253" t="s">
        <v>593</v>
      </c>
      <c r="B8" s="256" t="s">
        <v>590</v>
      </c>
      <c r="C8" s="240">
        <v>1.5768725000000001</v>
      </c>
      <c r="D8" s="174">
        <v>1.6197557000000002</v>
      </c>
      <c r="E8" s="174">
        <v>2.993007</v>
      </c>
      <c r="F8" s="174">
        <v>4.1790159999999998</v>
      </c>
      <c r="G8" s="174">
        <v>3.9713541999999999</v>
      </c>
      <c r="H8" s="174">
        <v>5.1895473000000001</v>
      </c>
      <c r="I8" s="174">
        <v>5.4164956999999996</v>
      </c>
      <c r="J8" s="174">
        <v>6.0477002000000004</v>
      </c>
      <c r="K8" s="174">
        <v>5.0522648000000006</v>
      </c>
      <c r="L8" s="175">
        <v>3.7505268000000003</v>
      </c>
      <c r="M8" s="274">
        <v>761</v>
      </c>
      <c r="N8" s="274">
        <v>3766</v>
      </c>
      <c r="O8" s="274">
        <v>3575</v>
      </c>
      <c r="P8" s="274">
        <v>3374</v>
      </c>
      <c r="Q8" s="274">
        <v>3072</v>
      </c>
      <c r="R8" s="274">
        <v>2717</v>
      </c>
      <c r="S8" s="274">
        <v>2437</v>
      </c>
      <c r="T8" s="274">
        <v>2348</v>
      </c>
      <c r="U8" s="274">
        <v>2296</v>
      </c>
      <c r="V8" s="275">
        <v>2373</v>
      </c>
    </row>
    <row r="9" spans="1:22" s="1" customFormat="1" ht="12.75">
      <c r="A9" s="247" t="s">
        <v>592</v>
      </c>
      <c r="B9" s="227" t="s">
        <v>590</v>
      </c>
      <c r="C9" s="239">
        <v>0</v>
      </c>
      <c r="D9" s="178">
        <v>0.8465608</v>
      </c>
      <c r="E9" s="178">
        <v>2.6666666999999999</v>
      </c>
      <c r="F9" s="178">
        <v>3.2414910999999997</v>
      </c>
      <c r="G9" s="178">
        <v>4.3010752999999999</v>
      </c>
      <c r="H9" s="178">
        <v>2.0512820999999999</v>
      </c>
      <c r="I9" s="178">
        <v>2.3989898999999997</v>
      </c>
      <c r="J9" s="178">
        <v>1.1940298999999999</v>
      </c>
      <c r="K9" s="178">
        <v>2.9780563999999998</v>
      </c>
      <c r="L9" s="179">
        <v>1.8701869999999998</v>
      </c>
      <c r="M9" s="271">
        <v>102</v>
      </c>
      <c r="N9" s="271">
        <v>945</v>
      </c>
      <c r="O9" s="271">
        <v>750</v>
      </c>
      <c r="P9" s="271">
        <v>617</v>
      </c>
      <c r="Q9" s="271">
        <v>558</v>
      </c>
      <c r="R9" s="271">
        <v>780</v>
      </c>
      <c r="S9" s="271">
        <v>792</v>
      </c>
      <c r="T9" s="271">
        <v>670</v>
      </c>
      <c r="U9" s="271">
        <v>638</v>
      </c>
      <c r="V9" s="272">
        <v>909</v>
      </c>
    </row>
    <row r="10" spans="1:22" s="1" customFormat="1" ht="12.75">
      <c r="A10" s="253" t="s">
        <v>593</v>
      </c>
      <c r="B10" s="256" t="s">
        <v>8</v>
      </c>
      <c r="C10" s="240">
        <v>1.5306122</v>
      </c>
      <c r="D10" s="174">
        <v>2.5793428</v>
      </c>
      <c r="E10" s="174">
        <v>3.6505231999999999</v>
      </c>
      <c r="F10" s="174">
        <v>5.1301684999999999</v>
      </c>
      <c r="G10" s="174">
        <v>6.0091006</v>
      </c>
      <c r="H10" s="174">
        <v>6.5251685000000004</v>
      </c>
      <c r="I10" s="174">
        <v>7.9772888999999996</v>
      </c>
      <c r="J10" s="174">
        <v>8.6021505000000005</v>
      </c>
      <c r="K10" s="174">
        <v>8.3497053000000001</v>
      </c>
      <c r="L10" s="175">
        <v>5.1134946000000001</v>
      </c>
      <c r="M10" s="274">
        <v>2352</v>
      </c>
      <c r="N10" s="274">
        <v>8917</v>
      </c>
      <c r="O10" s="274">
        <v>8218</v>
      </c>
      <c r="P10" s="274">
        <v>7836</v>
      </c>
      <c r="Q10" s="274">
        <v>7472</v>
      </c>
      <c r="R10" s="274">
        <v>6973</v>
      </c>
      <c r="S10" s="274">
        <v>7045</v>
      </c>
      <c r="T10" s="274">
        <v>6882</v>
      </c>
      <c r="U10" s="274">
        <v>8144</v>
      </c>
      <c r="V10" s="275">
        <v>8018</v>
      </c>
    </row>
    <row r="11" spans="1:22" s="1" customFormat="1" ht="12.75">
      <c r="A11" s="247" t="s">
        <v>592</v>
      </c>
      <c r="B11" s="227" t="s">
        <v>8</v>
      </c>
      <c r="C11" s="239">
        <v>2.8301887000000003</v>
      </c>
      <c r="D11" s="178">
        <v>3.8423645</v>
      </c>
      <c r="E11" s="178">
        <v>3.5175879000000001</v>
      </c>
      <c r="F11" s="178">
        <v>5.6277055999999996</v>
      </c>
      <c r="G11" s="178">
        <v>6.8857589999999993</v>
      </c>
      <c r="H11" s="178">
        <v>4.4834308000000007</v>
      </c>
      <c r="I11" s="178">
        <v>4.2372880999999998</v>
      </c>
      <c r="J11" s="178">
        <v>4.8059150000000006</v>
      </c>
      <c r="K11" s="178">
        <v>4.4748858</v>
      </c>
      <c r="L11" s="179">
        <v>3.7037037000000002</v>
      </c>
      <c r="M11" s="271">
        <v>212</v>
      </c>
      <c r="N11" s="271">
        <v>1015</v>
      </c>
      <c r="O11" s="271">
        <v>796</v>
      </c>
      <c r="P11" s="271">
        <v>693</v>
      </c>
      <c r="Q11" s="271">
        <v>639</v>
      </c>
      <c r="R11" s="271">
        <v>1026</v>
      </c>
      <c r="S11" s="271">
        <v>1062</v>
      </c>
      <c r="T11" s="271">
        <v>1082</v>
      </c>
      <c r="U11" s="271">
        <v>1095</v>
      </c>
      <c r="V11" s="272">
        <v>1863</v>
      </c>
    </row>
    <row r="13" spans="1:22">
      <c r="A13" s="316" t="s">
        <v>594</v>
      </c>
    </row>
    <row r="14" spans="1:22">
      <c r="A14" s="316" t="s">
        <v>582</v>
      </c>
    </row>
    <row r="15" spans="1:22">
      <c r="A15" s="316" t="s">
        <v>583</v>
      </c>
    </row>
    <row r="16" spans="1:22" ht="15" customHeight="1">
      <c r="A16" s="817" t="s">
        <v>708</v>
      </c>
      <c r="B16" s="817"/>
      <c r="C16" s="817"/>
      <c r="D16" s="817"/>
      <c r="E16" s="817"/>
      <c r="F16" s="817"/>
      <c r="G16" s="817"/>
      <c r="H16" s="817"/>
      <c r="I16" s="817"/>
      <c r="J16" s="817"/>
      <c r="K16" s="817"/>
      <c r="L16" s="817"/>
    </row>
    <row r="17" spans="1:12" ht="40.5" customHeight="1">
      <c r="A17" s="817"/>
      <c r="B17" s="817"/>
      <c r="C17" s="817"/>
      <c r="D17" s="817"/>
      <c r="E17" s="817"/>
      <c r="F17" s="817"/>
      <c r="G17" s="817"/>
      <c r="H17" s="817"/>
      <c r="I17" s="817"/>
      <c r="J17" s="817"/>
      <c r="K17" s="817"/>
      <c r="L17" s="817"/>
    </row>
    <row r="18" spans="1:12">
      <c r="A18" s="670" t="s">
        <v>581</v>
      </c>
      <c r="B18" s="670"/>
      <c r="C18" s="670"/>
      <c r="D18" s="670"/>
      <c r="E18" s="670"/>
      <c r="F18" s="670"/>
      <c r="G18" s="670"/>
      <c r="H18" s="670"/>
      <c r="I18" s="670"/>
      <c r="J18" s="670"/>
      <c r="K18" s="670"/>
      <c r="L18" s="670"/>
    </row>
    <row r="19" spans="1:12" ht="25.5" customHeight="1">
      <c r="A19" s="670"/>
      <c r="B19" s="670"/>
      <c r="C19" s="670"/>
      <c r="D19" s="670"/>
      <c r="E19" s="670"/>
      <c r="F19" s="670"/>
      <c r="G19" s="670"/>
      <c r="H19" s="670"/>
      <c r="I19" s="670"/>
      <c r="J19" s="670"/>
      <c r="K19" s="670"/>
      <c r="L19" s="670"/>
    </row>
  </sheetData>
  <mergeCells count="6">
    <mergeCell ref="A18:L19"/>
    <mergeCell ref="C4:L4"/>
    <mergeCell ref="M4:V4"/>
    <mergeCell ref="B4:B5"/>
    <mergeCell ref="A4:A5"/>
    <mergeCell ref="A16:L17"/>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tabSelected="1" workbookViewId="0">
      <selection activeCell="P32" sqref="P32"/>
    </sheetView>
  </sheetViews>
  <sheetFormatPr baseColWidth="10" defaultRowHeight="15"/>
  <cols>
    <col min="1" max="1" width="15.5703125" customWidth="1"/>
  </cols>
  <sheetData>
    <row r="1" spans="1:23">
      <c r="A1" s="3" t="s">
        <v>954</v>
      </c>
    </row>
    <row r="2" spans="1:23">
      <c r="A2" s="62" t="s">
        <v>29</v>
      </c>
    </row>
    <row r="4" spans="1:23">
      <c r="A4" s="704"/>
      <c r="B4" s="679" t="s">
        <v>950</v>
      </c>
      <c r="C4" s="680"/>
      <c r="D4" s="680"/>
      <c r="E4" s="680"/>
      <c r="F4" s="680"/>
      <c r="G4" s="680"/>
      <c r="H4" s="680"/>
      <c r="I4" s="680"/>
      <c r="J4" s="680"/>
      <c r="K4" s="680"/>
      <c r="L4" s="681"/>
      <c r="M4" s="679" t="s">
        <v>950</v>
      </c>
      <c r="N4" s="680"/>
      <c r="O4" s="680"/>
      <c r="P4" s="680"/>
      <c r="Q4" s="680"/>
      <c r="R4" s="680"/>
      <c r="S4" s="680"/>
      <c r="T4" s="680"/>
      <c r="U4" s="680"/>
      <c r="V4" s="680"/>
      <c r="W4" s="681"/>
    </row>
    <row r="5" spans="1:23">
      <c r="A5" s="705"/>
      <c r="B5" s="679" t="s">
        <v>956</v>
      </c>
      <c r="C5" s="680"/>
      <c r="D5" s="680"/>
      <c r="E5" s="680"/>
      <c r="F5" s="680"/>
      <c r="G5" s="680"/>
      <c r="H5" s="680"/>
      <c r="I5" s="680"/>
      <c r="J5" s="680"/>
      <c r="K5" s="680"/>
      <c r="L5" s="681"/>
      <c r="M5" s="679" t="s">
        <v>957</v>
      </c>
      <c r="N5" s="680"/>
      <c r="O5" s="680"/>
      <c r="P5" s="680"/>
      <c r="Q5" s="680"/>
      <c r="R5" s="680"/>
      <c r="S5" s="680"/>
      <c r="T5" s="680"/>
      <c r="U5" s="680"/>
      <c r="V5" s="680"/>
      <c r="W5" s="681"/>
    </row>
    <row r="6" spans="1:23">
      <c r="A6" s="712"/>
      <c r="B6" s="321" t="s">
        <v>84</v>
      </c>
      <c r="C6" s="321" t="s">
        <v>91</v>
      </c>
      <c r="D6" s="321" t="s">
        <v>92</v>
      </c>
      <c r="E6" s="321" t="s">
        <v>93</v>
      </c>
      <c r="F6" s="321" t="s">
        <v>94</v>
      </c>
      <c r="G6" s="321" t="s">
        <v>95</v>
      </c>
      <c r="H6" s="321" t="s">
        <v>96</v>
      </c>
      <c r="I6" s="321" t="s">
        <v>97</v>
      </c>
      <c r="J6" s="321" t="s">
        <v>98</v>
      </c>
      <c r="K6" s="321" t="s">
        <v>99</v>
      </c>
      <c r="L6" s="663" t="s">
        <v>85</v>
      </c>
      <c r="M6" s="321" t="s">
        <v>84</v>
      </c>
      <c r="N6" s="321" t="s">
        <v>91</v>
      </c>
      <c r="O6" s="321" t="s">
        <v>92</v>
      </c>
      <c r="P6" s="321" t="s">
        <v>93</v>
      </c>
      <c r="Q6" s="321" t="s">
        <v>94</v>
      </c>
      <c r="R6" s="321" t="s">
        <v>95</v>
      </c>
      <c r="S6" s="321" t="s">
        <v>96</v>
      </c>
      <c r="T6" s="321" t="s">
        <v>97</v>
      </c>
      <c r="U6" s="321" t="s">
        <v>98</v>
      </c>
      <c r="V6" s="321" t="s">
        <v>99</v>
      </c>
      <c r="W6" s="664" t="s">
        <v>85</v>
      </c>
    </row>
    <row r="7" spans="1:23">
      <c r="A7" s="491" t="s">
        <v>9</v>
      </c>
      <c r="B7" s="251">
        <v>1.4975914532360377</v>
      </c>
      <c r="C7" s="251">
        <v>1.5581119163620611</v>
      </c>
      <c r="D7" s="251">
        <v>1.5788316844224177</v>
      </c>
      <c r="E7" s="251">
        <v>1.578653431619061</v>
      </c>
      <c r="F7" s="251">
        <v>1.6283218985245695</v>
      </c>
      <c r="G7" s="251">
        <v>1.630139349994097</v>
      </c>
      <c r="H7" s="251">
        <v>1.6181446394775318</v>
      </c>
      <c r="I7" s="251">
        <v>1.6076860516698706</v>
      </c>
      <c r="J7" s="251">
        <v>1.6336487774064341</v>
      </c>
      <c r="K7" s="251">
        <v>1.5823383751557496</v>
      </c>
      <c r="L7" s="177">
        <v>1.5325223638632626</v>
      </c>
      <c r="M7" s="859">
        <v>12560</v>
      </c>
      <c r="N7" s="859">
        <v>12805</v>
      </c>
      <c r="O7" s="859">
        <v>12714</v>
      </c>
      <c r="P7" s="859">
        <v>12494</v>
      </c>
      <c r="Q7" s="859">
        <v>12695</v>
      </c>
      <c r="R7" s="859">
        <v>12565</v>
      </c>
      <c r="S7" s="859">
        <v>12329</v>
      </c>
      <c r="T7" s="859">
        <v>12177</v>
      </c>
      <c r="U7" s="859">
        <v>12362</v>
      </c>
      <c r="V7" s="859">
        <v>12039</v>
      </c>
      <c r="W7" s="303">
        <v>11826</v>
      </c>
    </row>
    <row r="8" spans="1:23">
      <c r="A8" s="587" t="s">
        <v>56</v>
      </c>
      <c r="B8" s="251">
        <v>0.89800658022063085</v>
      </c>
      <c r="C8" s="251">
        <v>0.88124876506619243</v>
      </c>
      <c r="D8" s="251">
        <v>0.92864321608040201</v>
      </c>
      <c r="E8" s="251">
        <v>1.0164000809880542</v>
      </c>
      <c r="F8" s="251">
        <v>1.0016353229762878</v>
      </c>
      <c r="G8" s="251">
        <v>1.0743428876040513</v>
      </c>
      <c r="H8" s="251">
        <v>1.1893454470369607</v>
      </c>
      <c r="I8" s="251">
        <v>1.0675117801592926</v>
      </c>
      <c r="J8" s="251">
        <v>0.99787950604964448</v>
      </c>
      <c r="K8" s="251">
        <v>0.91716587481925227</v>
      </c>
      <c r="L8" s="177">
        <v>0.94459210795338377</v>
      </c>
      <c r="M8" s="859">
        <v>232</v>
      </c>
      <c r="N8" s="859">
        <v>223</v>
      </c>
      <c r="O8" s="859">
        <v>231</v>
      </c>
      <c r="P8" s="859">
        <v>251</v>
      </c>
      <c r="Q8" s="859">
        <v>245</v>
      </c>
      <c r="R8" s="859">
        <v>262</v>
      </c>
      <c r="S8" s="859">
        <v>288</v>
      </c>
      <c r="T8" s="859">
        <v>256</v>
      </c>
      <c r="U8" s="859">
        <v>240</v>
      </c>
      <c r="V8" s="859">
        <v>222</v>
      </c>
      <c r="W8" s="303">
        <v>231</v>
      </c>
    </row>
    <row r="9" spans="1:23">
      <c r="A9" s="587" t="s">
        <v>57</v>
      </c>
      <c r="B9" s="251">
        <v>1.1150766171274349</v>
      </c>
      <c r="C9" s="251">
        <v>1.1116596273746182</v>
      </c>
      <c r="D9" s="251">
        <v>1.188998005794484</v>
      </c>
      <c r="E9" s="251">
        <v>1.2166859791425262</v>
      </c>
      <c r="F9" s="251">
        <v>1.2181112343527174</v>
      </c>
      <c r="G9" s="251">
        <v>1.1442111018854169</v>
      </c>
      <c r="H9" s="251">
        <v>1.3229861096778188</v>
      </c>
      <c r="I9" s="251">
        <v>1.1679806448921703</v>
      </c>
      <c r="J9" s="251">
        <v>0.9706693618006863</v>
      </c>
      <c r="K9" s="251">
        <v>0.93984562716621667</v>
      </c>
      <c r="L9" s="177">
        <v>0.82639401285970282</v>
      </c>
      <c r="M9" s="859">
        <v>628</v>
      </c>
      <c r="N9" s="859">
        <v>608</v>
      </c>
      <c r="O9" s="859">
        <v>632</v>
      </c>
      <c r="P9" s="859">
        <v>630</v>
      </c>
      <c r="Q9" s="859">
        <v>615</v>
      </c>
      <c r="R9" s="859">
        <v>565</v>
      </c>
      <c r="S9" s="859">
        <v>641</v>
      </c>
      <c r="T9" s="859">
        <v>560</v>
      </c>
      <c r="U9" s="859">
        <v>461</v>
      </c>
      <c r="V9" s="859">
        <v>442</v>
      </c>
      <c r="W9" s="303">
        <v>392</v>
      </c>
    </row>
    <row r="10" spans="1:23">
      <c r="A10" s="587" t="s">
        <v>58</v>
      </c>
      <c r="B10" s="251">
        <v>2.0618882023641976</v>
      </c>
      <c r="C10" s="251">
        <v>2.1065100947672022</v>
      </c>
      <c r="D10" s="251">
        <v>2.1587164317956984</v>
      </c>
      <c r="E10" s="251">
        <v>2.1685114072735487</v>
      </c>
      <c r="F10" s="251">
        <v>2.334227493058497</v>
      </c>
      <c r="G10" s="251">
        <v>2.2007653651826935</v>
      </c>
      <c r="H10" s="251">
        <v>2.1250120309642644</v>
      </c>
      <c r="I10" s="251">
        <v>2.1211240712299197</v>
      </c>
      <c r="J10" s="251">
        <v>2.1641573983019158</v>
      </c>
      <c r="K10" s="251">
        <v>1.969795097215141</v>
      </c>
      <c r="L10" s="177">
        <v>1.9959930727698731</v>
      </c>
      <c r="M10" s="859">
        <v>3267</v>
      </c>
      <c r="N10" s="859">
        <v>3272</v>
      </c>
      <c r="O10" s="859">
        <v>3295</v>
      </c>
      <c r="P10" s="859">
        <v>3264</v>
      </c>
      <c r="Q10" s="859">
        <v>3472</v>
      </c>
      <c r="R10" s="859">
        <v>3232</v>
      </c>
      <c r="S10" s="859">
        <v>3091</v>
      </c>
      <c r="T10" s="859">
        <v>3066</v>
      </c>
      <c r="U10" s="859">
        <v>3125</v>
      </c>
      <c r="V10" s="859">
        <v>2859</v>
      </c>
      <c r="W10" s="303">
        <v>2939</v>
      </c>
    </row>
    <row r="11" spans="1:23">
      <c r="A11" s="587" t="s">
        <v>59</v>
      </c>
      <c r="B11" s="251">
        <v>0.91444180677051157</v>
      </c>
      <c r="C11" s="251">
        <v>0.97502497502497498</v>
      </c>
      <c r="D11" s="251">
        <v>0.99986970147923104</v>
      </c>
      <c r="E11" s="251">
        <v>1.0231166788382675</v>
      </c>
      <c r="F11" s="251">
        <v>1.0618390392543466</v>
      </c>
      <c r="G11" s="251">
        <v>1.1334405144694533</v>
      </c>
      <c r="H11" s="251">
        <v>1.1264294270387702</v>
      </c>
      <c r="I11" s="251">
        <v>1.0986364867712126</v>
      </c>
      <c r="J11" s="251">
        <v>1.0899018031685648</v>
      </c>
      <c r="K11" s="251">
        <v>1.064029777794488</v>
      </c>
      <c r="L11" s="177">
        <v>1.0286685451048794</v>
      </c>
      <c r="M11" s="859">
        <v>1406</v>
      </c>
      <c r="N11" s="859">
        <v>1464</v>
      </c>
      <c r="O11" s="859">
        <v>1458</v>
      </c>
      <c r="P11" s="859">
        <v>1457</v>
      </c>
      <c r="Q11" s="859">
        <v>1481</v>
      </c>
      <c r="R11" s="859">
        <v>1551</v>
      </c>
      <c r="S11" s="859">
        <v>1514</v>
      </c>
      <c r="T11" s="859">
        <v>1460</v>
      </c>
      <c r="U11" s="859">
        <v>1444</v>
      </c>
      <c r="V11" s="859">
        <v>1415</v>
      </c>
      <c r="W11" s="303">
        <v>1380</v>
      </c>
    </row>
    <row r="12" spans="1:23">
      <c r="A12" s="587" t="s">
        <v>60</v>
      </c>
      <c r="B12" s="251">
        <v>1.731970965552055</v>
      </c>
      <c r="C12" s="251">
        <v>1.858531298306711</v>
      </c>
      <c r="D12" s="251">
        <v>1.8963771783932315</v>
      </c>
      <c r="E12" s="251">
        <v>1.872810316048205</v>
      </c>
      <c r="F12" s="251">
        <v>1.9074842132795276</v>
      </c>
      <c r="G12" s="251">
        <v>1.9918884087635509</v>
      </c>
      <c r="H12" s="251">
        <v>1.7103411041052043</v>
      </c>
      <c r="I12" s="251">
        <v>1.6596618121395759</v>
      </c>
      <c r="J12" s="251">
        <v>1.7250226976670744</v>
      </c>
      <c r="K12" s="251">
        <v>1.6800396235760278</v>
      </c>
      <c r="L12" s="177">
        <v>1.6858146788266415</v>
      </c>
      <c r="M12" s="859">
        <v>995</v>
      </c>
      <c r="N12" s="859">
        <v>1046</v>
      </c>
      <c r="O12" s="859">
        <v>1049</v>
      </c>
      <c r="P12" s="859">
        <v>1021</v>
      </c>
      <c r="Q12" s="859">
        <v>1021</v>
      </c>
      <c r="R12" s="859">
        <v>1051</v>
      </c>
      <c r="S12" s="859">
        <v>887</v>
      </c>
      <c r="T12" s="859">
        <v>849</v>
      </c>
      <c r="U12" s="859">
        <v>874</v>
      </c>
      <c r="V12" s="859">
        <v>848</v>
      </c>
      <c r="W12" s="303">
        <v>854</v>
      </c>
    </row>
    <row r="13" spans="1:23">
      <c r="A13" s="587" t="s">
        <v>61</v>
      </c>
      <c r="B13" s="251">
        <v>0.42957721933707438</v>
      </c>
      <c r="C13" s="251">
        <v>0.47904406487727863</v>
      </c>
      <c r="D13" s="251">
        <v>0.62605301195945384</v>
      </c>
      <c r="E13" s="251">
        <v>0.52740824606094916</v>
      </c>
      <c r="F13" s="251">
        <v>0.55492398697470091</v>
      </c>
      <c r="G13" s="251">
        <v>0.58409729084522888</v>
      </c>
      <c r="H13" s="251">
        <v>0.62223547537398738</v>
      </c>
      <c r="I13" s="251">
        <v>0.65581003569852803</v>
      </c>
      <c r="J13" s="251">
        <v>0.66330805964724537</v>
      </c>
      <c r="K13" s="251">
        <v>0.99753384669585776</v>
      </c>
      <c r="L13" s="177">
        <v>0.80926233007973469</v>
      </c>
      <c r="M13" s="859">
        <v>493</v>
      </c>
      <c r="N13" s="859">
        <v>534</v>
      </c>
      <c r="O13" s="859">
        <v>680</v>
      </c>
      <c r="P13" s="859">
        <v>559</v>
      </c>
      <c r="Q13" s="859">
        <v>576</v>
      </c>
      <c r="R13" s="859">
        <v>597</v>
      </c>
      <c r="S13" s="859">
        <v>626</v>
      </c>
      <c r="T13" s="859">
        <v>654</v>
      </c>
      <c r="U13" s="859">
        <v>657</v>
      </c>
      <c r="V13" s="859">
        <v>991</v>
      </c>
      <c r="W13" s="303">
        <v>815</v>
      </c>
    </row>
    <row r="14" spans="1:23">
      <c r="A14" s="587" t="s">
        <v>17</v>
      </c>
      <c r="B14" s="251">
        <v>1.6119562316519884</v>
      </c>
      <c r="C14" s="251">
        <v>1.7350437859475116</v>
      </c>
      <c r="D14" s="251">
        <v>1.7177604662893011</v>
      </c>
      <c r="E14" s="251">
        <v>1.7445027378802214</v>
      </c>
      <c r="F14" s="251">
        <v>1.9392806553834023</v>
      </c>
      <c r="G14" s="251">
        <v>1.8856438657184005</v>
      </c>
      <c r="H14" s="251">
        <v>1.8793573810245527</v>
      </c>
      <c r="I14" s="251">
        <v>1.8246612217429874</v>
      </c>
      <c r="J14" s="251">
        <v>1.8203640728145631</v>
      </c>
      <c r="K14" s="251">
        <v>1.6860581282756713</v>
      </c>
      <c r="L14" s="177">
        <v>1.4938139605926377</v>
      </c>
      <c r="M14" s="859">
        <v>1208</v>
      </c>
      <c r="N14" s="859">
        <v>1270</v>
      </c>
      <c r="O14" s="859">
        <v>1226</v>
      </c>
      <c r="P14" s="859">
        <v>1217</v>
      </c>
      <c r="Q14" s="859">
        <v>1328</v>
      </c>
      <c r="R14" s="859">
        <v>1270</v>
      </c>
      <c r="S14" s="859">
        <v>1240</v>
      </c>
      <c r="T14" s="859">
        <v>1193</v>
      </c>
      <c r="U14" s="859">
        <v>1183</v>
      </c>
      <c r="V14" s="859">
        <v>1097</v>
      </c>
      <c r="W14" s="303">
        <v>978</v>
      </c>
    </row>
    <row r="15" spans="1:23">
      <c r="A15" s="587" t="s">
        <v>62</v>
      </c>
      <c r="B15" s="251">
        <v>2.5943285680806185</v>
      </c>
      <c r="C15" s="251">
        <v>2.7052771956563153</v>
      </c>
      <c r="D15" s="251">
        <v>2.6306815413845182</v>
      </c>
      <c r="E15" s="251">
        <v>2.6482867659774203</v>
      </c>
      <c r="F15" s="251">
        <v>2.608257804632427</v>
      </c>
      <c r="G15" s="251">
        <v>2.6933101650738487</v>
      </c>
      <c r="H15" s="251">
        <v>2.5228764927880887</v>
      </c>
      <c r="I15" s="251">
        <v>2.5150355385456535</v>
      </c>
      <c r="J15" s="251">
        <v>2.6642659568916027</v>
      </c>
      <c r="K15" s="251">
        <v>2.4450707165596786</v>
      </c>
      <c r="L15" s="177">
        <v>2.3644201233834954</v>
      </c>
      <c r="M15" s="859">
        <v>1107</v>
      </c>
      <c r="N15" s="859">
        <v>1136</v>
      </c>
      <c r="O15" s="859">
        <v>1080</v>
      </c>
      <c r="P15" s="859">
        <v>1072</v>
      </c>
      <c r="Q15" s="859">
        <v>1036</v>
      </c>
      <c r="R15" s="859">
        <v>1054</v>
      </c>
      <c r="S15" s="859">
        <v>976</v>
      </c>
      <c r="T15" s="859">
        <v>966</v>
      </c>
      <c r="U15" s="859">
        <v>1021</v>
      </c>
      <c r="V15" s="859">
        <v>937</v>
      </c>
      <c r="W15" s="303">
        <v>916</v>
      </c>
    </row>
    <row r="16" spans="1:23">
      <c r="A16" s="588" t="s">
        <v>19</v>
      </c>
      <c r="B16" s="252">
        <v>2.0867178853211308</v>
      </c>
      <c r="C16" s="252">
        <v>2.1198096603871974</v>
      </c>
      <c r="D16" s="252">
        <v>2.0093810476596583</v>
      </c>
      <c r="E16" s="252">
        <v>1.9982152890240275</v>
      </c>
      <c r="F16" s="252">
        <v>1.9351034793438799</v>
      </c>
      <c r="G16" s="252">
        <v>1.964166957483654</v>
      </c>
      <c r="H16" s="252">
        <v>2.0136740685279686</v>
      </c>
      <c r="I16" s="252">
        <v>2.0685968354966784</v>
      </c>
      <c r="J16" s="252">
        <v>2.1622352759313652</v>
      </c>
      <c r="K16" s="252">
        <v>2.0395526631705314</v>
      </c>
      <c r="L16" s="179">
        <v>2.0399012297146224</v>
      </c>
      <c r="M16" s="860">
        <v>3224</v>
      </c>
      <c r="N16" s="860">
        <v>3252</v>
      </c>
      <c r="O16" s="860">
        <v>3063</v>
      </c>
      <c r="P16" s="860">
        <v>3023</v>
      </c>
      <c r="Q16" s="860">
        <v>2921</v>
      </c>
      <c r="R16" s="860">
        <v>2983</v>
      </c>
      <c r="S16" s="860">
        <v>3066</v>
      </c>
      <c r="T16" s="860">
        <v>3173</v>
      </c>
      <c r="U16" s="860">
        <v>3357</v>
      </c>
      <c r="V16" s="860">
        <v>3228</v>
      </c>
      <c r="W16" s="304">
        <v>3321</v>
      </c>
    </row>
    <row r="17" spans="1:23" s="578" customFormat="1">
      <c r="A17" s="585"/>
      <c r="B17" s="176"/>
      <c r="C17" s="176"/>
      <c r="D17" s="176"/>
      <c r="E17" s="176"/>
      <c r="F17" s="176"/>
      <c r="G17" s="176"/>
      <c r="H17" s="176"/>
      <c r="I17" s="176"/>
      <c r="J17" s="176"/>
      <c r="K17" s="176"/>
      <c r="L17" s="176"/>
      <c r="M17" s="176"/>
      <c r="N17" s="176"/>
      <c r="O17" s="176"/>
      <c r="P17" s="176"/>
      <c r="Q17" s="176"/>
      <c r="R17" s="176"/>
      <c r="S17" s="176"/>
      <c r="T17" s="176"/>
      <c r="U17" s="176"/>
      <c r="V17" s="176"/>
      <c r="W17" s="176"/>
    </row>
    <row r="18" spans="1:23" s="578" customFormat="1">
      <c r="A18" s="704"/>
      <c r="B18" s="679" t="s">
        <v>955</v>
      </c>
      <c r="C18" s="680"/>
      <c r="D18" s="680"/>
      <c r="E18" s="680"/>
      <c r="F18" s="680"/>
      <c r="G18" s="680"/>
      <c r="H18" s="680"/>
      <c r="I18" s="680"/>
      <c r="J18" s="680"/>
      <c r="K18" s="680"/>
      <c r="L18" s="681"/>
      <c r="M18" s="679" t="s">
        <v>955</v>
      </c>
      <c r="N18" s="680"/>
      <c r="O18" s="680"/>
      <c r="P18" s="680"/>
      <c r="Q18" s="680"/>
      <c r="R18" s="680"/>
      <c r="S18" s="680"/>
      <c r="T18" s="680"/>
      <c r="U18" s="680"/>
      <c r="V18" s="680"/>
      <c r="W18" s="681"/>
    </row>
    <row r="19" spans="1:23" s="578" customFormat="1">
      <c r="A19" s="705"/>
      <c r="B19" s="679" t="s">
        <v>956</v>
      </c>
      <c r="C19" s="680"/>
      <c r="D19" s="680"/>
      <c r="E19" s="680"/>
      <c r="F19" s="680"/>
      <c r="G19" s="680"/>
      <c r="H19" s="680"/>
      <c r="I19" s="680"/>
      <c r="J19" s="680"/>
      <c r="K19" s="680"/>
      <c r="L19" s="681"/>
      <c r="M19" s="679" t="s">
        <v>958</v>
      </c>
      <c r="N19" s="680"/>
      <c r="O19" s="680"/>
      <c r="P19" s="680"/>
      <c r="Q19" s="680"/>
      <c r="R19" s="680"/>
      <c r="S19" s="680"/>
      <c r="T19" s="680"/>
      <c r="U19" s="680"/>
      <c r="V19" s="680"/>
      <c r="W19" s="681"/>
    </row>
    <row r="20" spans="1:23" s="578" customFormat="1">
      <c r="A20" s="712"/>
      <c r="B20" s="321" t="s">
        <v>84</v>
      </c>
      <c r="C20" s="321" t="s">
        <v>91</v>
      </c>
      <c r="D20" s="321" t="s">
        <v>92</v>
      </c>
      <c r="E20" s="321" t="s">
        <v>93</v>
      </c>
      <c r="F20" s="321" t="s">
        <v>94</v>
      </c>
      <c r="G20" s="321" t="s">
        <v>95</v>
      </c>
      <c r="H20" s="321" t="s">
        <v>96</v>
      </c>
      <c r="I20" s="321" t="s">
        <v>97</v>
      </c>
      <c r="J20" s="321" t="s">
        <v>98</v>
      </c>
      <c r="K20" s="321" t="s">
        <v>99</v>
      </c>
      <c r="L20" s="664" t="s">
        <v>85</v>
      </c>
      <c r="M20" s="321" t="s">
        <v>84</v>
      </c>
      <c r="N20" s="321" t="s">
        <v>91</v>
      </c>
      <c r="O20" s="321" t="s">
        <v>92</v>
      </c>
      <c r="P20" s="321" t="s">
        <v>93</v>
      </c>
      <c r="Q20" s="321" t="s">
        <v>94</v>
      </c>
      <c r="R20" s="321" t="s">
        <v>95</v>
      </c>
      <c r="S20" s="321" t="s">
        <v>96</v>
      </c>
      <c r="T20" s="321" t="s">
        <v>97</v>
      </c>
      <c r="U20" s="321" t="s">
        <v>98</v>
      </c>
      <c r="V20" s="321" t="s">
        <v>99</v>
      </c>
      <c r="W20" s="664" t="s">
        <v>85</v>
      </c>
    </row>
    <row r="21" spans="1:23" s="578" customFormat="1">
      <c r="A21" s="491" t="s">
        <v>9</v>
      </c>
      <c r="B21" s="251">
        <v>1.8105832975628369</v>
      </c>
      <c r="C21" s="251">
        <v>1.8948003718539645</v>
      </c>
      <c r="D21" s="251">
        <v>1.9786930989135441</v>
      </c>
      <c r="E21" s="251">
        <v>2.0447693680079451</v>
      </c>
      <c r="F21" s="251">
        <v>2.144972596221062</v>
      </c>
      <c r="G21" s="251">
        <v>2.25456121163529</v>
      </c>
      <c r="H21" s="251">
        <v>2.3205787469058512</v>
      </c>
      <c r="I21" s="251">
        <v>2.3808329284522278</v>
      </c>
      <c r="J21" s="251">
        <v>2.4476979983111122</v>
      </c>
      <c r="K21" s="251">
        <v>2.4900241313502516</v>
      </c>
      <c r="L21" s="177">
        <v>2.3813318923009734</v>
      </c>
      <c r="M21" s="859">
        <v>15185</v>
      </c>
      <c r="N21" s="859">
        <v>15572</v>
      </c>
      <c r="O21" s="859">
        <v>15934</v>
      </c>
      <c r="P21" s="859">
        <v>16183</v>
      </c>
      <c r="Q21" s="859">
        <v>16723</v>
      </c>
      <c r="R21" s="859">
        <v>17378</v>
      </c>
      <c r="S21" s="859">
        <v>17681</v>
      </c>
      <c r="T21" s="859">
        <v>18033</v>
      </c>
      <c r="U21" s="859">
        <v>18522</v>
      </c>
      <c r="V21" s="859">
        <v>18945</v>
      </c>
      <c r="W21" s="303">
        <v>18376</v>
      </c>
    </row>
    <row r="22" spans="1:23" s="578" customFormat="1">
      <c r="A22" s="587" t="s">
        <v>56</v>
      </c>
      <c r="B22" s="251">
        <v>2.5043545577704664</v>
      </c>
      <c r="C22" s="251">
        <v>2.6437462951985773</v>
      </c>
      <c r="D22" s="251">
        <v>2.5929648241206031</v>
      </c>
      <c r="E22" s="251">
        <v>2.6199635553755822</v>
      </c>
      <c r="F22" s="251">
        <v>2.5306623058053965</v>
      </c>
      <c r="G22" s="251">
        <v>2.3701152253249682</v>
      </c>
      <c r="H22" s="251">
        <v>2.192855667974396</v>
      </c>
      <c r="I22" s="251">
        <v>2.2267628539260249</v>
      </c>
      <c r="J22" s="251">
        <v>2.3699638268679055</v>
      </c>
      <c r="K22" s="251">
        <v>2.478826688700682</v>
      </c>
      <c r="L22" s="177">
        <v>2.6415865876098956</v>
      </c>
      <c r="M22" s="859">
        <v>647</v>
      </c>
      <c r="N22" s="859">
        <v>669</v>
      </c>
      <c r="O22" s="859">
        <v>645</v>
      </c>
      <c r="P22" s="859">
        <v>647</v>
      </c>
      <c r="Q22" s="859">
        <v>619</v>
      </c>
      <c r="R22" s="859">
        <v>578</v>
      </c>
      <c r="S22" s="859">
        <v>531</v>
      </c>
      <c r="T22" s="859">
        <v>534</v>
      </c>
      <c r="U22" s="859">
        <v>570</v>
      </c>
      <c r="V22" s="859">
        <v>600</v>
      </c>
      <c r="W22" s="303">
        <v>646</v>
      </c>
    </row>
    <row r="23" spans="1:23" s="578" customFormat="1">
      <c r="A23" s="587" t="s">
        <v>57</v>
      </c>
      <c r="B23" s="251">
        <v>2.3793036097942082</v>
      </c>
      <c r="C23" s="251">
        <v>2.4664947982374343</v>
      </c>
      <c r="D23" s="251">
        <v>2.6244497121571282</v>
      </c>
      <c r="E23" s="251">
        <v>2.8427964465044422</v>
      </c>
      <c r="F23" s="251">
        <v>3.0086357154175252</v>
      </c>
      <c r="G23" s="251">
        <v>3.0924077036797017</v>
      </c>
      <c r="H23" s="251">
        <v>3.1268704464304147</v>
      </c>
      <c r="I23" s="251">
        <v>3.2515746881908814</v>
      </c>
      <c r="J23" s="251">
        <v>3.4362958751816062</v>
      </c>
      <c r="K23" s="251">
        <v>3.6551914775989283</v>
      </c>
      <c r="L23" s="177">
        <v>3.6302308422051226</v>
      </c>
      <c r="M23" s="859">
        <v>1340</v>
      </c>
      <c r="N23" s="859">
        <v>1349</v>
      </c>
      <c r="O23" s="859">
        <v>1395</v>
      </c>
      <c r="P23" s="859">
        <v>1472</v>
      </c>
      <c r="Q23" s="859">
        <v>1519</v>
      </c>
      <c r="R23" s="859">
        <v>1527</v>
      </c>
      <c r="S23" s="859">
        <v>1515</v>
      </c>
      <c r="T23" s="859">
        <v>1559</v>
      </c>
      <c r="U23" s="859">
        <v>1632</v>
      </c>
      <c r="V23" s="859">
        <v>1719</v>
      </c>
      <c r="W23" s="303">
        <v>1722</v>
      </c>
    </row>
    <row r="24" spans="1:23" s="578" customFormat="1">
      <c r="A24" s="587" t="s">
        <v>58</v>
      </c>
      <c r="B24" s="251">
        <v>1.249629213554059</v>
      </c>
      <c r="C24" s="251">
        <v>1.3191440049443759</v>
      </c>
      <c r="D24" s="251">
        <v>1.3764683530205652</v>
      </c>
      <c r="E24" s="251">
        <v>1.4994884332770833</v>
      </c>
      <c r="F24" s="251">
        <v>1.5489804562231499</v>
      </c>
      <c r="G24" s="251">
        <v>1.7159432921597735</v>
      </c>
      <c r="H24" s="251">
        <v>1.8665181701934579</v>
      </c>
      <c r="I24" s="251">
        <v>1.9149613271899604</v>
      </c>
      <c r="J24" s="251">
        <v>2.0159558996662006</v>
      </c>
      <c r="K24" s="251">
        <v>2.0600515357374158</v>
      </c>
      <c r="L24" s="177">
        <v>1.7012462222825904</v>
      </c>
      <c r="M24" s="859">
        <v>1980</v>
      </c>
      <c r="N24" s="859">
        <v>2049</v>
      </c>
      <c r="O24" s="859">
        <v>2101</v>
      </c>
      <c r="P24" s="859">
        <v>2257</v>
      </c>
      <c r="Q24" s="859">
        <v>2304</v>
      </c>
      <c r="R24" s="859">
        <v>2520</v>
      </c>
      <c r="S24" s="859">
        <v>2715</v>
      </c>
      <c r="T24" s="859">
        <v>2768</v>
      </c>
      <c r="U24" s="859">
        <v>2911</v>
      </c>
      <c r="V24" s="859">
        <v>2990</v>
      </c>
      <c r="W24" s="303">
        <v>2505</v>
      </c>
    </row>
    <row r="25" spans="1:23" s="578" customFormat="1">
      <c r="A25" s="587" t="s">
        <v>59</v>
      </c>
      <c r="B25" s="251">
        <v>1.9862768690449091</v>
      </c>
      <c r="C25" s="251">
        <v>2.1511821511821512</v>
      </c>
      <c r="D25" s="251">
        <v>2.3001117824151858</v>
      </c>
      <c r="E25" s="251">
        <v>2.4198078759620247</v>
      </c>
      <c r="F25" s="251">
        <v>2.4950708012188563</v>
      </c>
      <c r="G25" s="251">
        <v>2.671002630809705</v>
      </c>
      <c r="H25" s="251">
        <v>2.7357206097896687</v>
      </c>
      <c r="I25" s="251">
        <v>2.8007705505222287</v>
      </c>
      <c r="J25" s="251">
        <v>2.9172233166527035</v>
      </c>
      <c r="K25" s="251">
        <v>3.0484641124938903</v>
      </c>
      <c r="L25" s="177">
        <v>3.0614070396708262</v>
      </c>
      <c r="M25" s="859">
        <v>3054</v>
      </c>
      <c r="N25" s="859">
        <v>3230</v>
      </c>
      <c r="O25" s="859">
        <v>3354</v>
      </c>
      <c r="P25" s="859">
        <v>3446</v>
      </c>
      <c r="Q25" s="859">
        <v>3480</v>
      </c>
      <c r="R25" s="859">
        <v>3655</v>
      </c>
      <c r="S25" s="859">
        <v>3677</v>
      </c>
      <c r="T25" s="859">
        <v>3722</v>
      </c>
      <c r="U25" s="859">
        <v>3865</v>
      </c>
      <c r="V25" s="859">
        <v>4054</v>
      </c>
      <c r="W25" s="303">
        <v>4107</v>
      </c>
    </row>
    <row r="26" spans="1:23" s="578" customFormat="1">
      <c r="A26" s="587" t="s">
        <v>60</v>
      </c>
      <c r="B26" s="251">
        <v>1.4760918379780326</v>
      </c>
      <c r="C26" s="251">
        <v>1.5493683481103746</v>
      </c>
      <c r="D26" s="251">
        <v>1.6125533299587824</v>
      </c>
      <c r="E26" s="251">
        <v>1.6196782654951665</v>
      </c>
      <c r="F26" s="251">
        <v>1.8570414378059261</v>
      </c>
      <c r="G26" s="251">
        <v>2.120764157380032</v>
      </c>
      <c r="H26" s="251">
        <v>2.2675999305836756</v>
      </c>
      <c r="I26" s="251">
        <v>2.4826507672759264</v>
      </c>
      <c r="J26" s="251">
        <v>2.6566139028145108</v>
      </c>
      <c r="K26" s="251">
        <v>2.732045567112432</v>
      </c>
      <c r="L26" s="177">
        <v>2.8485135615302615</v>
      </c>
      <c r="M26" s="859">
        <v>848</v>
      </c>
      <c r="N26" s="859">
        <v>872</v>
      </c>
      <c r="O26" s="859">
        <v>892</v>
      </c>
      <c r="P26" s="859">
        <v>883</v>
      </c>
      <c r="Q26" s="859">
        <v>994</v>
      </c>
      <c r="R26" s="859">
        <v>1119</v>
      </c>
      <c r="S26" s="859">
        <v>1176</v>
      </c>
      <c r="T26" s="859">
        <v>1270</v>
      </c>
      <c r="U26" s="859">
        <v>1346</v>
      </c>
      <c r="V26" s="859">
        <v>1379</v>
      </c>
      <c r="W26" s="303">
        <v>1443</v>
      </c>
    </row>
    <row r="27" spans="1:23" s="578" customFormat="1">
      <c r="A27" s="587" t="s">
        <v>61</v>
      </c>
      <c r="B27" s="251">
        <v>2.1505001568436097</v>
      </c>
      <c r="C27" s="251">
        <v>2.0579158891919045</v>
      </c>
      <c r="D27" s="251">
        <v>2.2989034865628768</v>
      </c>
      <c r="E27" s="251">
        <v>2.3039909425417493</v>
      </c>
      <c r="F27" s="251">
        <v>2.5019749898841983</v>
      </c>
      <c r="G27" s="251">
        <v>2.5721805320470801</v>
      </c>
      <c r="H27" s="251">
        <v>2.6519556682073455</v>
      </c>
      <c r="I27" s="251">
        <v>2.6483093337611807</v>
      </c>
      <c r="J27" s="251">
        <v>2.6744338660662907</v>
      </c>
      <c r="K27" s="251">
        <v>2.452060999547033</v>
      </c>
      <c r="L27" s="177">
        <v>2.2291950073975513</v>
      </c>
      <c r="M27" s="859">
        <v>2468</v>
      </c>
      <c r="N27" s="859">
        <v>2294</v>
      </c>
      <c r="O27" s="859">
        <v>2497</v>
      </c>
      <c r="P27" s="859">
        <v>2442</v>
      </c>
      <c r="Q27" s="859">
        <v>2597</v>
      </c>
      <c r="R27" s="859">
        <v>2629</v>
      </c>
      <c r="S27" s="859">
        <v>2668</v>
      </c>
      <c r="T27" s="859">
        <v>2641</v>
      </c>
      <c r="U27" s="859">
        <v>2649</v>
      </c>
      <c r="V27" s="859">
        <v>2436</v>
      </c>
      <c r="W27" s="303">
        <v>2245</v>
      </c>
    </row>
    <row r="28" spans="1:23" s="578" customFormat="1">
      <c r="A28" s="587" t="s">
        <v>17</v>
      </c>
      <c r="B28" s="251">
        <v>1.1595943421403789</v>
      </c>
      <c r="C28" s="251">
        <v>1.2404879981420003</v>
      </c>
      <c r="D28" s="251">
        <v>1.0059967494255451</v>
      </c>
      <c r="E28" s="251">
        <v>1.0206129411427425</v>
      </c>
      <c r="F28" s="251">
        <v>1.0777026533681859</v>
      </c>
      <c r="G28" s="251">
        <v>1.1299015604816558</v>
      </c>
      <c r="H28" s="251">
        <v>1.1624734768111549</v>
      </c>
      <c r="I28" s="251">
        <v>1.3306414609525556</v>
      </c>
      <c r="J28" s="251">
        <v>1.4664471355809623</v>
      </c>
      <c r="K28" s="251">
        <v>1.6430229162504035</v>
      </c>
      <c r="L28" s="177">
        <v>1.6190621658775013</v>
      </c>
      <c r="M28" s="859">
        <v>869</v>
      </c>
      <c r="N28" s="859">
        <v>908</v>
      </c>
      <c r="O28" s="859">
        <v>718</v>
      </c>
      <c r="P28" s="859">
        <v>712</v>
      </c>
      <c r="Q28" s="859">
        <v>738</v>
      </c>
      <c r="R28" s="859">
        <v>761</v>
      </c>
      <c r="S28" s="859">
        <v>767</v>
      </c>
      <c r="T28" s="859">
        <v>870</v>
      </c>
      <c r="U28" s="859">
        <v>953</v>
      </c>
      <c r="V28" s="859">
        <v>1069</v>
      </c>
      <c r="W28" s="303">
        <v>1060</v>
      </c>
    </row>
    <row r="29" spans="1:23" s="578" customFormat="1">
      <c r="A29" s="587" t="s">
        <v>62</v>
      </c>
      <c r="B29" s="251">
        <v>1.1788141551441293</v>
      </c>
      <c r="C29" s="251">
        <v>1.3621642217565251</v>
      </c>
      <c r="D29" s="251">
        <v>1.5978954547668924</v>
      </c>
      <c r="E29" s="251">
        <v>1.7490550655895651</v>
      </c>
      <c r="F29" s="251">
        <v>1.9763343403826787</v>
      </c>
      <c r="G29" s="251">
        <v>2.2435733633157868</v>
      </c>
      <c r="H29" s="251">
        <v>2.5099519205914285</v>
      </c>
      <c r="I29" s="251">
        <v>2.7493556197766149</v>
      </c>
      <c r="J29" s="251">
        <v>2.9226032044256565</v>
      </c>
      <c r="K29" s="251">
        <v>3.1417984447575806</v>
      </c>
      <c r="L29" s="177">
        <v>3.3788492811233577</v>
      </c>
      <c r="M29" s="859">
        <v>503</v>
      </c>
      <c r="N29" s="859">
        <v>572</v>
      </c>
      <c r="O29" s="859">
        <v>656</v>
      </c>
      <c r="P29" s="859">
        <v>708</v>
      </c>
      <c r="Q29" s="859">
        <v>785</v>
      </c>
      <c r="R29" s="859">
        <v>878</v>
      </c>
      <c r="S29" s="859">
        <v>971</v>
      </c>
      <c r="T29" s="859">
        <v>1056</v>
      </c>
      <c r="U29" s="859">
        <v>1120</v>
      </c>
      <c r="V29" s="859">
        <v>1204</v>
      </c>
      <c r="W29" s="303">
        <v>1309</v>
      </c>
    </row>
    <row r="30" spans="1:23" s="578" customFormat="1">
      <c r="A30" s="588" t="s">
        <v>19</v>
      </c>
      <c r="B30" s="252">
        <v>2.2498236257370503</v>
      </c>
      <c r="C30" s="252">
        <v>2.3655563522586536</v>
      </c>
      <c r="D30" s="252">
        <v>2.4115196641191328</v>
      </c>
      <c r="E30" s="252">
        <v>2.3901906996728028</v>
      </c>
      <c r="F30" s="252">
        <v>2.4425630018284443</v>
      </c>
      <c r="G30" s="252">
        <v>2.4435211462359505</v>
      </c>
      <c r="H30" s="252">
        <v>2.4044555658450406</v>
      </c>
      <c r="I30" s="252">
        <v>2.3554492173493538</v>
      </c>
      <c r="J30" s="252">
        <v>2.2388828773123102</v>
      </c>
      <c r="K30" s="252">
        <v>2.2076198900612876</v>
      </c>
      <c r="L30" s="179">
        <v>2.0509576049434282</v>
      </c>
      <c r="M30" s="860">
        <v>3476</v>
      </c>
      <c r="N30" s="860">
        <v>3629</v>
      </c>
      <c r="O30" s="860">
        <v>3676</v>
      </c>
      <c r="P30" s="860">
        <v>3616</v>
      </c>
      <c r="Q30" s="860">
        <v>3687</v>
      </c>
      <c r="R30" s="860">
        <v>3711</v>
      </c>
      <c r="S30" s="860">
        <v>3661</v>
      </c>
      <c r="T30" s="860">
        <v>3613</v>
      </c>
      <c r="U30" s="860">
        <v>3476</v>
      </c>
      <c r="V30" s="860">
        <v>3494</v>
      </c>
      <c r="W30" s="304">
        <v>3339</v>
      </c>
    </row>
    <row r="31" spans="1:23">
      <c r="A31" s="579"/>
      <c r="B31" s="579"/>
      <c r="C31" s="579"/>
      <c r="D31" s="579"/>
      <c r="E31" s="579"/>
      <c r="F31" s="579"/>
      <c r="G31" s="579"/>
      <c r="H31" s="579"/>
      <c r="I31" s="579"/>
      <c r="J31" s="579"/>
      <c r="K31" s="579"/>
      <c r="L31" s="579"/>
    </row>
    <row r="32" spans="1:23">
      <c r="A32" s="525" t="s">
        <v>594</v>
      </c>
      <c r="B32" s="578"/>
      <c r="C32" s="578"/>
      <c r="D32" s="578"/>
      <c r="E32" s="578"/>
      <c r="F32" s="578"/>
      <c r="G32" s="578"/>
      <c r="H32" s="578"/>
      <c r="I32" s="578"/>
      <c r="J32" s="578"/>
      <c r="K32" s="578"/>
      <c r="L32" s="578"/>
    </row>
    <row r="33" spans="1:12">
      <c r="A33" s="316" t="s">
        <v>582</v>
      </c>
      <c r="B33" s="578"/>
      <c r="C33" s="578"/>
      <c r="D33" s="578"/>
      <c r="E33" s="578"/>
      <c r="F33" s="578"/>
      <c r="G33" s="578"/>
      <c r="H33" s="578"/>
      <c r="I33" s="578"/>
      <c r="J33" s="578"/>
      <c r="K33" s="578"/>
      <c r="L33" s="578"/>
    </row>
    <row r="34" spans="1:12">
      <c r="A34" s="316" t="s">
        <v>583</v>
      </c>
      <c r="B34" s="578"/>
      <c r="C34" s="578"/>
      <c r="D34" s="578"/>
      <c r="E34" s="578"/>
      <c r="F34" s="578"/>
      <c r="G34" s="578"/>
      <c r="H34" s="578"/>
      <c r="I34" s="578"/>
      <c r="J34" s="578"/>
      <c r="K34" s="578"/>
      <c r="L34" s="578"/>
    </row>
    <row r="35" spans="1:12">
      <c r="A35" s="817" t="s">
        <v>708</v>
      </c>
      <c r="B35" s="817"/>
      <c r="C35" s="817"/>
      <c r="D35" s="817"/>
      <c r="E35" s="817"/>
      <c r="F35" s="817"/>
      <c r="G35" s="817"/>
      <c r="H35" s="817"/>
      <c r="I35" s="817"/>
      <c r="J35" s="817"/>
      <c r="K35" s="817"/>
      <c r="L35" s="817"/>
    </row>
    <row r="36" spans="1:12" ht="26.25" customHeight="1">
      <c r="A36" s="817"/>
      <c r="B36" s="817"/>
      <c r="C36" s="817"/>
      <c r="D36" s="817"/>
      <c r="E36" s="817"/>
      <c r="F36" s="817"/>
      <c r="G36" s="817"/>
      <c r="H36" s="817"/>
      <c r="I36" s="817"/>
      <c r="J36" s="817"/>
      <c r="K36" s="817"/>
      <c r="L36" s="817"/>
    </row>
    <row r="37" spans="1:12">
      <c r="A37" s="670" t="s">
        <v>581</v>
      </c>
      <c r="B37" s="670"/>
      <c r="C37" s="670"/>
      <c r="D37" s="670"/>
      <c r="E37" s="670"/>
      <c r="F37" s="670"/>
      <c r="G37" s="670"/>
      <c r="H37" s="670"/>
      <c r="I37" s="670"/>
      <c r="J37" s="670"/>
      <c r="K37" s="670"/>
      <c r="L37" s="670"/>
    </row>
    <row r="38" spans="1:12" ht="25.5" customHeight="1">
      <c r="A38" s="670"/>
      <c r="B38" s="670"/>
      <c r="C38" s="670"/>
      <c r="D38" s="670"/>
      <c r="E38" s="670"/>
      <c r="F38" s="670"/>
      <c r="G38" s="670"/>
      <c r="H38" s="670"/>
      <c r="I38" s="670"/>
      <c r="J38" s="670"/>
      <c r="K38" s="670"/>
      <c r="L38" s="670"/>
    </row>
  </sheetData>
  <mergeCells count="12">
    <mergeCell ref="M4:W4"/>
    <mergeCell ref="M5:W5"/>
    <mergeCell ref="M18:W18"/>
    <mergeCell ref="M19:W19"/>
    <mergeCell ref="A4:A6"/>
    <mergeCell ref="B4:L4"/>
    <mergeCell ref="B5:L5"/>
    <mergeCell ref="A35:L36"/>
    <mergeCell ref="A37:L38"/>
    <mergeCell ref="A18:A20"/>
    <mergeCell ref="B18:L18"/>
    <mergeCell ref="B19:L19"/>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heetViews>
  <sheetFormatPr baseColWidth="10" defaultRowHeight="15"/>
  <cols>
    <col min="1" max="1" width="17.85546875" customWidth="1"/>
    <col min="2" max="2" width="29.5703125" customWidth="1"/>
    <col min="3" max="8" width="17.7109375" customWidth="1"/>
  </cols>
  <sheetData>
    <row r="1" spans="1:9">
      <c r="A1" s="3" t="s">
        <v>952</v>
      </c>
    </row>
    <row r="2" spans="1:9">
      <c r="A2" s="62" t="s">
        <v>29</v>
      </c>
    </row>
    <row r="4" spans="1:9">
      <c r="A4" s="826" t="s">
        <v>535</v>
      </c>
      <c r="B4" s="821" t="s">
        <v>90</v>
      </c>
      <c r="C4" s="679" t="s">
        <v>85</v>
      </c>
      <c r="D4" s="680"/>
      <c r="E4" s="681"/>
      <c r="F4" s="679" t="s">
        <v>97</v>
      </c>
      <c r="G4" s="680"/>
      <c r="H4" s="681"/>
      <c r="I4" s="276"/>
    </row>
    <row r="5" spans="1:9" ht="39">
      <c r="A5" s="827"/>
      <c r="B5" s="822"/>
      <c r="C5" s="318" t="s">
        <v>597</v>
      </c>
      <c r="D5" s="319" t="s">
        <v>596</v>
      </c>
      <c r="E5" s="248" t="s">
        <v>599</v>
      </c>
      <c r="F5" s="318" t="s">
        <v>597</v>
      </c>
      <c r="G5" s="319" t="s">
        <v>596</v>
      </c>
      <c r="H5" s="248" t="s">
        <v>599</v>
      </c>
      <c r="I5" s="276"/>
    </row>
    <row r="6" spans="1:9">
      <c r="A6" s="317"/>
      <c r="B6" s="212" t="s">
        <v>9</v>
      </c>
      <c r="C6" s="238">
        <v>60.843652700000007</v>
      </c>
      <c r="D6" s="176">
        <v>39.1563473</v>
      </c>
      <c r="E6" s="249">
        <v>30202</v>
      </c>
      <c r="F6" s="238">
        <v>59.692154899999991</v>
      </c>
      <c r="G6" s="176">
        <v>40.307845100000002</v>
      </c>
      <c r="H6" s="254">
        <v>30210</v>
      </c>
      <c r="I6" s="276"/>
    </row>
    <row r="7" spans="1:9">
      <c r="A7" s="823" t="s">
        <v>55</v>
      </c>
      <c r="B7" s="207" t="s">
        <v>56</v>
      </c>
      <c r="C7" s="240">
        <v>73.660205200000007</v>
      </c>
      <c r="D7" s="174">
        <v>26.3397948</v>
      </c>
      <c r="E7" s="254">
        <v>877</v>
      </c>
      <c r="F7" s="240">
        <v>67.594936700000005</v>
      </c>
      <c r="G7" s="174">
        <v>32.405063299999995</v>
      </c>
      <c r="H7" s="254">
        <v>790</v>
      </c>
      <c r="I7" s="276"/>
    </row>
    <row r="8" spans="1:9">
      <c r="A8" s="824"/>
      <c r="B8" s="212" t="s">
        <v>57</v>
      </c>
      <c r="C8" s="238">
        <v>81.456953600000006</v>
      </c>
      <c r="D8" s="176">
        <v>18.543046399999998</v>
      </c>
      <c r="E8" s="249">
        <v>2114</v>
      </c>
      <c r="F8" s="238">
        <v>73.572439799999998</v>
      </c>
      <c r="G8" s="176">
        <v>26.427560199999999</v>
      </c>
      <c r="H8" s="249">
        <v>2119</v>
      </c>
      <c r="I8" s="276"/>
    </row>
    <row r="9" spans="1:9">
      <c r="A9" s="824"/>
      <c r="B9" s="212" t="s">
        <v>58</v>
      </c>
      <c r="C9" s="238">
        <v>46.013960300000001</v>
      </c>
      <c r="D9" s="176">
        <v>53.986039699999999</v>
      </c>
      <c r="E9" s="249">
        <v>5444</v>
      </c>
      <c r="F9" s="238">
        <v>47.446006199999999</v>
      </c>
      <c r="G9" s="176">
        <v>52.553993800000001</v>
      </c>
      <c r="H9" s="249">
        <v>5834</v>
      </c>
      <c r="I9" s="276"/>
    </row>
    <row r="10" spans="1:9">
      <c r="A10" s="824"/>
      <c r="B10" s="212" t="s">
        <v>59</v>
      </c>
      <c r="C10" s="238">
        <v>74.849644600000005</v>
      </c>
      <c r="D10" s="176">
        <v>25.150355400000002</v>
      </c>
      <c r="E10" s="249">
        <v>5487</v>
      </c>
      <c r="F10" s="238">
        <v>71.825549999999993</v>
      </c>
      <c r="G10" s="176">
        <v>28.17445</v>
      </c>
      <c r="H10" s="249">
        <v>5182</v>
      </c>
      <c r="I10" s="276"/>
    </row>
    <row r="11" spans="1:9">
      <c r="A11" s="824"/>
      <c r="B11" s="212" t="s">
        <v>60</v>
      </c>
      <c r="C11" s="238">
        <v>62.821071000000003</v>
      </c>
      <c r="D11" s="176">
        <v>37.178928999999997</v>
      </c>
      <c r="E11" s="249">
        <v>2297</v>
      </c>
      <c r="F11" s="238">
        <v>59.933931100000002</v>
      </c>
      <c r="G11" s="176">
        <v>40.066068900000005</v>
      </c>
      <c r="H11" s="249">
        <v>2119</v>
      </c>
      <c r="I11" s="276"/>
    </row>
    <row r="12" spans="1:9">
      <c r="A12" s="824"/>
      <c r="B12" s="212" t="s">
        <v>61</v>
      </c>
      <c r="C12" s="238">
        <v>73.366013099999989</v>
      </c>
      <c r="D12" s="176">
        <v>26.6339869</v>
      </c>
      <c r="E12" s="249">
        <v>3060</v>
      </c>
      <c r="F12" s="238">
        <v>80.151745099999999</v>
      </c>
      <c r="G12" s="176">
        <v>19.848254900000001</v>
      </c>
      <c r="H12" s="249">
        <v>3295</v>
      </c>
      <c r="I12" s="276"/>
    </row>
    <row r="13" spans="1:9">
      <c r="A13" s="824"/>
      <c r="B13" s="212" t="s">
        <v>17</v>
      </c>
      <c r="C13" s="238">
        <v>52.011776300000001</v>
      </c>
      <c r="D13" s="176">
        <v>47.988223699999999</v>
      </c>
      <c r="E13" s="249">
        <v>2038</v>
      </c>
      <c r="F13" s="238">
        <v>42.171594800000001</v>
      </c>
      <c r="G13" s="176">
        <v>57.828405199999999</v>
      </c>
      <c r="H13" s="249">
        <v>2063</v>
      </c>
      <c r="I13" s="276"/>
    </row>
    <row r="14" spans="1:9">
      <c r="A14" s="824"/>
      <c r="B14" s="212" t="s">
        <v>62</v>
      </c>
      <c r="C14" s="238">
        <v>58.831460700000008</v>
      </c>
      <c r="D14" s="176">
        <v>41.168539299999999</v>
      </c>
      <c r="E14" s="249">
        <v>2225</v>
      </c>
      <c r="F14" s="238">
        <v>52.225519300000002</v>
      </c>
      <c r="G14" s="176">
        <v>47.774480699999998</v>
      </c>
      <c r="H14" s="249">
        <v>2022</v>
      </c>
      <c r="I14" s="276"/>
    </row>
    <row r="15" spans="1:9">
      <c r="A15" s="825"/>
      <c r="B15" s="216" t="s">
        <v>19</v>
      </c>
      <c r="C15" s="239">
        <v>50.135135100000007</v>
      </c>
      <c r="D15" s="178">
        <v>49.864864900000001</v>
      </c>
      <c r="E15" s="250">
        <v>6660</v>
      </c>
      <c r="F15" s="239">
        <v>53.241968800000009</v>
      </c>
      <c r="G15" s="178">
        <v>46.758031199999998</v>
      </c>
      <c r="H15" s="250">
        <v>6786</v>
      </c>
      <c r="I15" s="276"/>
    </row>
    <row r="16" spans="1:9">
      <c r="A16" s="823" t="s">
        <v>79</v>
      </c>
      <c r="B16" s="207" t="s">
        <v>82</v>
      </c>
      <c r="C16" s="240">
        <v>54.867343000000005</v>
      </c>
      <c r="D16" s="174">
        <v>45.132656999999995</v>
      </c>
      <c r="E16" s="254">
        <v>10252</v>
      </c>
      <c r="F16" s="620" t="s">
        <v>24</v>
      </c>
      <c r="G16" s="621" t="s">
        <v>24</v>
      </c>
      <c r="H16" s="622" t="s">
        <v>24</v>
      </c>
      <c r="I16" s="276"/>
    </row>
    <row r="17" spans="1:9">
      <c r="A17" s="824"/>
      <c r="B17" s="212" t="s">
        <v>80</v>
      </c>
      <c r="C17" s="238">
        <v>58.318584099999995</v>
      </c>
      <c r="D17" s="176">
        <v>41.681415900000005</v>
      </c>
      <c r="E17" s="249">
        <v>12430</v>
      </c>
      <c r="F17" s="623" t="s">
        <v>24</v>
      </c>
      <c r="G17" s="624" t="s">
        <v>24</v>
      </c>
      <c r="H17" s="625" t="s">
        <v>24</v>
      </c>
      <c r="I17" s="276"/>
    </row>
    <row r="18" spans="1:9">
      <c r="A18" s="824"/>
      <c r="B18" s="212" t="s">
        <v>598</v>
      </c>
      <c r="C18" s="238">
        <v>73.164893599999999</v>
      </c>
      <c r="D18" s="176">
        <v>26.835106399999997</v>
      </c>
      <c r="E18" s="249">
        <v>7520</v>
      </c>
      <c r="F18" s="623" t="s">
        <v>24</v>
      </c>
      <c r="G18" s="624" t="s">
        <v>24</v>
      </c>
      <c r="H18" s="625" t="s">
        <v>24</v>
      </c>
      <c r="I18" s="276"/>
    </row>
    <row r="19" spans="1:9">
      <c r="A19" s="823" t="s">
        <v>63</v>
      </c>
      <c r="B19" s="207" t="s">
        <v>20</v>
      </c>
      <c r="C19" s="240">
        <v>62.8216745</v>
      </c>
      <c r="D19" s="175">
        <v>37.1783255</v>
      </c>
      <c r="E19" s="254">
        <v>11036</v>
      </c>
      <c r="F19" s="240">
        <v>62.016063499999994</v>
      </c>
      <c r="G19" s="175">
        <v>37.983936499999999</v>
      </c>
      <c r="H19" s="254">
        <v>11081</v>
      </c>
      <c r="I19" s="276"/>
    </row>
    <row r="20" spans="1:9">
      <c r="A20" s="825"/>
      <c r="B20" s="216" t="s">
        <v>21</v>
      </c>
      <c r="C20" s="239">
        <v>59.704685400000002</v>
      </c>
      <c r="D20" s="179">
        <v>40.295314599999998</v>
      </c>
      <c r="E20" s="250">
        <v>19166</v>
      </c>
      <c r="F20" s="239">
        <v>58.345966900000001</v>
      </c>
      <c r="G20" s="179">
        <v>41.654033099999999</v>
      </c>
      <c r="H20" s="250">
        <v>19129</v>
      </c>
      <c r="I20" s="276"/>
    </row>
    <row r="21" spans="1:9">
      <c r="A21" s="824" t="s">
        <v>595</v>
      </c>
      <c r="B21" s="212" t="s">
        <v>602</v>
      </c>
      <c r="C21" s="238">
        <v>64.780534399999993</v>
      </c>
      <c r="D21" s="176">
        <v>35.219465599999999</v>
      </c>
      <c r="E21" s="249">
        <v>10480</v>
      </c>
      <c r="F21" s="238">
        <v>65.6311903</v>
      </c>
      <c r="G21" s="176">
        <v>34.3688097</v>
      </c>
      <c r="H21" s="249">
        <v>11106</v>
      </c>
      <c r="I21" s="276"/>
    </row>
    <row r="22" spans="1:9">
      <c r="A22" s="824"/>
      <c r="B22" s="212" t="s">
        <v>603</v>
      </c>
      <c r="C22" s="238">
        <v>63.998308400000006</v>
      </c>
      <c r="D22" s="176">
        <v>36.001691600000001</v>
      </c>
      <c r="E22" s="249">
        <v>16552</v>
      </c>
      <c r="F22" s="238">
        <v>61.510163399999996</v>
      </c>
      <c r="G22" s="176">
        <v>38.489836599999997</v>
      </c>
      <c r="H22" s="249">
        <v>16038</v>
      </c>
      <c r="I22" s="276"/>
    </row>
    <row r="23" spans="1:9">
      <c r="A23" s="824"/>
      <c r="B23" s="212" t="s">
        <v>604</v>
      </c>
      <c r="C23" s="238">
        <v>31.356466900000001</v>
      </c>
      <c r="D23" s="176">
        <v>68.643533099999999</v>
      </c>
      <c r="E23" s="249">
        <v>3170</v>
      </c>
      <c r="F23" s="238">
        <v>28.669275900000002</v>
      </c>
      <c r="G23" s="176">
        <v>71.330724099999998</v>
      </c>
      <c r="H23" s="249">
        <v>3066</v>
      </c>
      <c r="I23" s="276"/>
    </row>
    <row r="24" spans="1:9">
      <c r="A24" s="823" t="s">
        <v>555</v>
      </c>
      <c r="B24" s="207" t="s">
        <v>601</v>
      </c>
      <c r="C24" s="240">
        <v>59.548811699999995</v>
      </c>
      <c r="D24" s="175">
        <v>40.451188299999998</v>
      </c>
      <c r="E24" s="275">
        <v>19903</v>
      </c>
      <c r="F24" s="240">
        <v>58.1468262</v>
      </c>
      <c r="G24" s="175">
        <v>41.8531738</v>
      </c>
      <c r="H24" s="275">
        <v>20732</v>
      </c>
      <c r="I24" s="276"/>
    </row>
    <row r="25" spans="1:9">
      <c r="A25" s="825"/>
      <c r="B25" s="216" t="s">
        <v>600</v>
      </c>
      <c r="C25" s="239">
        <v>63.345955900000007</v>
      </c>
      <c r="D25" s="179">
        <v>36.6540441</v>
      </c>
      <c r="E25" s="272">
        <v>10299</v>
      </c>
      <c r="F25" s="239">
        <v>63.072378099999995</v>
      </c>
      <c r="G25" s="179">
        <v>36.927621899999998</v>
      </c>
      <c r="H25" s="272">
        <v>9478</v>
      </c>
      <c r="I25" s="276"/>
    </row>
    <row r="26" spans="1:9">
      <c r="A26" s="824" t="s">
        <v>589</v>
      </c>
      <c r="B26" s="212" t="s">
        <v>591</v>
      </c>
      <c r="C26" s="238">
        <v>61.427111000000004</v>
      </c>
      <c r="D26" s="176">
        <v>38.572888999999996</v>
      </c>
      <c r="E26" s="249">
        <v>24455</v>
      </c>
      <c r="F26" s="238">
        <v>59.670224599999997</v>
      </c>
      <c r="G26" s="176">
        <v>40.329775400000003</v>
      </c>
      <c r="H26" s="249">
        <v>25108</v>
      </c>
      <c r="I26" s="276"/>
    </row>
    <row r="27" spans="1:9">
      <c r="A27" s="824"/>
      <c r="B27" s="212" t="s">
        <v>590</v>
      </c>
      <c r="C27" s="238">
        <v>56.013179600000008</v>
      </c>
      <c r="D27" s="176">
        <v>43.986820399999999</v>
      </c>
      <c r="E27" s="249">
        <v>1214</v>
      </c>
      <c r="F27" s="238">
        <v>53.751705299999998</v>
      </c>
      <c r="G27" s="176">
        <v>46.248294699999995</v>
      </c>
      <c r="H27" s="249">
        <v>733</v>
      </c>
      <c r="I27" s="276"/>
    </row>
    <row r="28" spans="1:9">
      <c r="A28" s="825"/>
      <c r="B28" s="216" t="s">
        <v>8</v>
      </c>
      <c r="C28" s="239">
        <v>58.989631599999996</v>
      </c>
      <c r="D28" s="178">
        <v>41.010368400000004</v>
      </c>
      <c r="E28" s="250">
        <v>4533</v>
      </c>
      <c r="F28" s="239">
        <v>60.8148318</v>
      </c>
      <c r="G28" s="178">
        <v>39.1851682</v>
      </c>
      <c r="H28" s="250">
        <v>4369</v>
      </c>
      <c r="I28" s="276"/>
    </row>
    <row r="29" spans="1:9">
      <c r="A29" s="1"/>
      <c r="B29" s="1"/>
      <c r="C29" s="1"/>
      <c r="D29" s="1"/>
      <c r="E29" s="1"/>
      <c r="F29" s="1"/>
      <c r="G29" s="1"/>
      <c r="H29" s="182"/>
    </row>
    <row r="30" spans="1:9">
      <c r="A30" s="1" t="s">
        <v>948</v>
      </c>
    </row>
    <row r="31" spans="1:9">
      <c r="A31" s="316" t="s">
        <v>580</v>
      </c>
    </row>
    <row r="32" spans="1:9">
      <c r="A32" s="316" t="s">
        <v>582</v>
      </c>
    </row>
    <row r="33" spans="1:12">
      <c r="A33" s="316" t="s">
        <v>583</v>
      </c>
    </row>
    <row r="34" spans="1:12">
      <c r="A34" s="817" t="s">
        <v>708</v>
      </c>
      <c r="B34" s="817"/>
      <c r="C34" s="817"/>
      <c r="D34" s="817"/>
      <c r="E34" s="817"/>
      <c r="F34" s="817"/>
      <c r="G34" s="817"/>
      <c r="H34" s="817"/>
      <c r="I34" s="817"/>
      <c r="J34" s="817"/>
      <c r="K34" s="817"/>
      <c r="L34" s="817"/>
    </row>
    <row r="35" spans="1:12" ht="29.25" customHeight="1">
      <c r="A35" s="817"/>
      <c r="B35" s="817"/>
      <c r="C35" s="817"/>
      <c r="D35" s="817"/>
      <c r="E35" s="817"/>
      <c r="F35" s="817"/>
      <c r="G35" s="817"/>
      <c r="H35" s="817"/>
      <c r="I35" s="817"/>
      <c r="J35" s="817"/>
      <c r="K35" s="817"/>
      <c r="L35" s="817"/>
    </row>
    <row r="36" spans="1:12">
      <c r="A36" s="670" t="s">
        <v>581</v>
      </c>
      <c r="B36" s="670"/>
      <c r="C36" s="670"/>
      <c r="D36" s="670"/>
      <c r="E36" s="670"/>
      <c r="F36" s="670"/>
      <c r="G36" s="670"/>
      <c r="H36" s="670"/>
      <c r="I36" s="670"/>
      <c r="J36" s="670"/>
      <c r="K36" s="670"/>
      <c r="L36" s="670"/>
    </row>
    <row r="37" spans="1:12">
      <c r="A37" s="670"/>
      <c r="B37" s="670"/>
      <c r="C37" s="670"/>
      <c r="D37" s="670"/>
      <c r="E37" s="670"/>
      <c r="F37" s="670"/>
      <c r="G37" s="670"/>
      <c r="H37" s="670"/>
      <c r="I37" s="670"/>
      <c r="J37" s="670"/>
      <c r="K37" s="670"/>
      <c r="L37" s="670"/>
    </row>
  </sheetData>
  <mergeCells count="12">
    <mergeCell ref="A36:L37"/>
    <mergeCell ref="C4:E4"/>
    <mergeCell ref="F4:H4"/>
    <mergeCell ref="A7:A15"/>
    <mergeCell ref="A16:A18"/>
    <mergeCell ref="A19:A20"/>
    <mergeCell ref="A21:A23"/>
    <mergeCell ref="A24:A25"/>
    <mergeCell ref="A26:A28"/>
    <mergeCell ref="B4:B5"/>
    <mergeCell ref="A4:A5"/>
    <mergeCell ref="A34:L35"/>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heetViews>
  <sheetFormatPr baseColWidth="10" defaultRowHeight="15"/>
  <cols>
    <col min="1" max="1" width="15.42578125" customWidth="1"/>
  </cols>
  <sheetData>
    <row r="1" spans="1:12">
      <c r="A1" s="3" t="s">
        <v>949</v>
      </c>
    </row>
    <row r="2" spans="1:12">
      <c r="A2" s="62" t="s">
        <v>29</v>
      </c>
    </row>
    <row r="4" spans="1:12">
      <c r="A4" s="704"/>
      <c r="B4" s="679" t="s">
        <v>605</v>
      </c>
      <c r="C4" s="680"/>
      <c r="D4" s="680"/>
      <c r="E4" s="680"/>
      <c r="F4" s="680"/>
      <c r="G4" s="680"/>
      <c r="H4" s="680"/>
      <c r="I4" s="680"/>
      <c r="J4" s="680"/>
      <c r="K4" s="680"/>
      <c r="L4" s="681"/>
    </row>
    <row r="5" spans="1:12">
      <c r="A5" s="705"/>
      <c r="B5" s="679" t="s">
        <v>28</v>
      </c>
      <c r="C5" s="680"/>
      <c r="D5" s="680"/>
      <c r="E5" s="680"/>
      <c r="F5" s="680"/>
      <c r="G5" s="680"/>
      <c r="H5" s="680"/>
      <c r="I5" s="680"/>
      <c r="J5" s="680"/>
      <c r="K5" s="680"/>
      <c r="L5" s="681"/>
    </row>
    <row r="6" spans="1:12">
      <c r="A6" s="712"/>
      <c r="B6" s="321" t="s">
        <v>84</v>
      </c>
      <c r="C6" s="321" t="s">
        <v>91</v>
      </c>
      <c r="D6" s="321" t="s">
        <v>92</v>
      </c>
      <c r="E6" s="321" t="s">
        <v>93</v>
      </c>
      <c r="F6" s="321" t="s">
        <v>94</v>
      </c>
      <c r="G6" s="321" t="s">
        <v>95</v>
      </c>
      <c r="H6" s="321" t="s">
        <v>96</v>
      </c>
      <c r="I6" s="321" t="s">
        <v>97</v>
      </c>
      <c r="J6" s="321" t="s">
        <v>98</v>
      </c>
      <c r="K6" s="321" t="s">
        <v>99</v>
      </c>
      <c r="L6" s="297" t="s">
        <v>85</v>
      </c>
    </row>
    <row r="7" spans="1:12">
      <c r="A7" s="253" t="s">
        <v>9</v>
      </c>
      <c r="B7" s="251">
        <v>54.730582099999999</v>
      </c>
      <c r="C7" s="251">
        <v>54.875427299999998</v>
      </c>
      <c r="D7" s="251">
        <v>55.619938599999998</v>
      </c>
      <c r="E7" s="251">
        <v>56.431983799999998</v>
      </c>
      <c r="F7" s="251">
        <v>56.846148599999999</v>
      </c>
      <c r="G7" s="251">
        <v>58.036936800000007</v>
      </c>
      <c r="H7" s="251">
        <v>58.917027700000006</v>
      </c>
      <c r="I7" s="251">
        <v>59.692154900000006</v>
      </c>
      <c r="J7" s="251">
        <v>59.972801499999996</v>
      </c>
      <c r="K7" s="251">
        <v>61.144461699999994</v>
      </c>
      <c r="L7" s="177">
        <v>60.843652699999993</v>
      </c>
    </row>
    <row r="8" spans="1:12">
      <c r="A8" s="246" t="s">
        <v>56</v>
      </c>
      <c r="B8" s="251">
        <v>73.606370900000002</v>
      </c>
      <c r="C8" s="251">
        <v>75</v>
      </c>
      <c r="D8" s="251">
        <v>73.630136999999991</v>
      </c>
      <c r="E8" s="251">
        <v>72.048997800000009</v>
      </c>
      <c r="F8" s="251">
        <v>71.643518499999999</v>
      </c>
      <c r="G8" s="251">
        <v>68.809523800000008</v>
      </c>
      <c r="H8" s="251">
        <v>64.835164800000001</v>
      </c>
      <c r="I8" s="251">
        <v>67.594936699999991</v>
      </c>
      <c r="J8" s="251">
        <v>70.370370399999999</v>
      </c>
      <c r="K8" s="251">
        <v>72.9927007</v>
      </c>
      <c r="L8" s="177">
        <v>73.660205199999993</v>
      </c>
    </row>
    <row r="9" spans="1:12">
      <c r="A9" s="246" t="s">
        <v>57</v>
      </c>
      <c r="B9" s="251">
        <v>68.089430899999996</v>
      </c>
      <c r="C9" s="251">
        <v>68.932038800000001</v>
      </c>
      <c r="D9" s="251">
        <v>68.820917600000001</v>
      </c>
      <c r="E9" s="251">
        <v>70.028544199999999</v>
      </c>
      <c r="F9" s="251">
        <v>71.180880999999999</v>
      </c>
      <c r="G9" s="251">
        <v>72.992351799999994</v>
      </c>
      <c r="H9" s="251">
        <v>70.269016699999995</v>
      </c>
      <c r="I9" s="251">
        <v>73.572439799999998</v>
      </c>
      <c r="J9" s="251">
        <v>77.9741997</v>
      </c>
      <c r="K9" s="251">
        <v>79.546506199999996</v>
      </c>
      <c r="L9" s="177">
        <v>81.456953600000006</v>
      </c>
    </row>
    <row r="10" spans="1:12">
      <c r="A10" s="246" t="s">
        <v>58</v>
      </c>
      <c r="B10" s="251">
        <v>37.735849100000003</v>
      </c>
      <c r="C10" s="251">
        <v>38.507799300000002</v>
      </c>
      <c r="D10" s="251">
        <v>38.936249099999998</v>
      </c>
      <c r="E10" s="251">
        <v>40.880275300000001</v>
      </c>
      <c r="F10" s="251">
        <v>39.889196699999999</v>
      </c>
      <c r="G10" s="251">
        <v>43.810848400000005</v>
      </c>
      <c r="H10" s="251">
        <v>46.761970400000003</v>
      </c>
      <c r="I10" s="251">
        <v>47.446006199999999</v>
      </c>
      <c r="J10" s="251">
        <v>48.227302799999997</v>
      </c>
      <c r="K10" s="251">
        <v>51.119849500000001</v>
      </c>
      <c r="L10" s="177">
        <v>46.013960300000001</v>
      </c>
    </row>
    <row r="11" spans="1:12">
      <c r="A11" s="246" t="s">
        <v>59</v>
      </c>
      <c r="B11" s="251">
        <v>68.475336299999995</v>
      </c>
      <c r="C11" s="251">
        <v>68.811248399999997</v>
      </c>
      <c r="D11" s="251">
        <v>69.700748099999998</v>
      </c>
      <c r="E11" s="251">
        <v>70.283499899999995</v>
      </c>
      <c r="F11" s="251">
        <v>70.147147799999999</v>
      </c>
      <c r="G11" s="251">
        <v>70.207452900000007</v>
      </c>
      <c r="H11" s="251">
        <v>70.834136000000001</v>
      </c>
      <c r="I11" s="251">
        <v>71.825550000000007</v>
      </c>
      <c r="J11" s="251">
        <v>72.800904099999997</v>
      </c>
      <c r="K11" s="251">
        <v>74.126897099999994</v>
      </c>
      <c r="L11" s="177">
        <v>74.849644600000005</v>
      </c>
    </row>
    <row r="12" spans="1:12">
      <c r="A12" s="246" t="s">
        <v>60</v>
      </c>
      <c r="B12" s="251">
        <v>46.011937099999997</v>
      </c>
      <c r="C12" s="251">
        <v>45.464024999999999</v>
      </c>
      <c r="D12" s="251">
        <v>45.955692900000003</v>
      </c>
      <c r="E12" s="251">
        <v>46.376050400000004</v>
      </c>
      <c r="F12" s="251">
        <v>49.330024799999997</v>
      </c>
      <c r="G12" s="251">
        <v>51.566820300000003</v>
      </c>
      <c r="H12" s="251">
        <v>57.0043626</v>
      </c>
      <c r="I12" s="251">
        <v>59.933931100000002</v>
      </c>
      <c r="J12" s="251">
        <v>60.630630600000003</v>
      </c>
      <c r="K12" s="251">
        <v>61.921868000000003</v>
      </c>
      <c r="L12" s="177">
        <v>62.821070999999996</v>
      </c>
    </row>
    <row r="13" spans="1:12">
      <c r="A13" s="246" t="s">
        <v>61</v>
      </c>
      <c r="B13" s="251">
        <v>83.350219499999994</v>
      </c>
      <c r="C13" s="251">
        <v>81.117397499999996</v>
      </c>
      <c r="D13" s="251">
        <v>78.596159899999989</v>
      </c>
      <c r="E13" s="251">
        <v>81.372875700000009</v>
      </c>
      <c r="F13" s="251">
        <v>81.846832700000007</v>
      </c>
      <c r="G13" s="251">
        <v>81.494110399999997</v>
      </c>
      <c r="H13" s="251">
        <v>80.995749799999999</v>
      </c>
      <c r="I13" s="251">
        <v>80.151745099999999</v>
      </c>
      <c r="J13" s="251">
        <v>80.127041700000007</v>
      </c>
      <c r="K13" s="251">
        <v>71.082579499999994</v>
      </c>
      <c r="L13" s="177">
        <v>73.366013100000004</v>
      </c>
    </row>
    <row r="14" spans="1:12">
      <c r="A14" s="246" t="s">
        <v>17</v>
      </c>
      <c r="B14" s="251">
        <v>41.839191100000001</v>
      </c>
      <c r="C14" s="251">
        <v>41.689623500000003</v>
      </c>
      <c r="D14" s="251">
        <v>36.934156399999999</v>
      </c>
      <c r="E14" s="251">
        <v>36.910316199999997</v>
      </c>
      <c r="F14" s="251">
        <v>35.721200400000001</v>
      </c>
      <c r="G14" s="251">
        <v>37.469226999999997</v>
      </c>
      <c r="H14" s="251">
        <v>38.2162431</v>
      </c>
      <c r="I14" s="251">
        <v>42.171594800000001</v>
      </c>
      <c r="J14" s="251">
        <v>44.616104899999996</v>
      </c>
      <c r="K14" s="251">
        <v>49.353647299999999</v>
      </c>
      <c r="L14" s="177">
        <v>52.011776300000001</v>
      </c>
    </row>
    <row r="15" spans="1:12">
      <c r="A15" s="246" t="s">
        <v>62</v>
      </c>
      <c r="B15" s="251">
        <v>31.242236000000002</v>
      </c>
      <c r="C15" s="251">
        <v>33.489461399999996</v>
      </c>
      <c r="D15" s="251">
        <v>37.788018399999999</v>
      </c>
      <c r="E15" s="251">
        <v>39.775280899999998</v>
      </c>
      <c r="F15" s="251">
        <v>43.108182299999996</v>
      </c>
      <c r="G15" s="251">
        <v>45.445134599999996</v>
      </c>
      <c r="H15" s="251">
        <v>49.871597299999998</v>
      </c>
      <c r="I15" s="251">
        <v>52.225519300000002</v>
      </c>
      <c r="J15" s="251">
        <v>52.312003699999998</v>
      </c>
      <c r="K15" s="251">
        <v>56.235404000000003</v>
      </c>
      <c r="L15" s="177">
        <v>58.831460700000008</v>
      </c>
    </row>
    <row r="16" spans="1:12">
      <c r="A16" s="247" t="s">
        <v>19</v>
      </c>
      <c r="B16" s="252">
        <v>51.880596999999995</v>
      </c>
      <c r="C16" s="252">
        <v>52.739427400000004</v>
      </c>
      <c r="D16" s="252">
        <v>54.5481525</v>
      </c>
      <c r="E16" s="252">
        <v>54.466033999999993</v>
      </c>
      <c r="F16" s="252">
        <v>55.796004799999999</v>
      </c>
      <c r="G16" s="252">
        <v>55.437705400000006</v>
      </c>
      <c r="H16" s="252">
        <v>54.422476600000003</v>
      </c>
      <c r="I16" s="252">
        <v>53.241968799999995</v>
      </c>
      <c r="J16" s="252">
        <v>50.8707742</v>
      </c>
      <c r="K16" s="252">
        <v>51.978577800000004</v>
      </c>
      <c r="L16" s="179">
        <v>50.135135099999992</v>
      </c>
    </row>
    <row r="17" spans="1:12">
      <c r="A17" s="1"/>
      <c r="B17" s="1"/>
      <c r="C17" s="1"/>
      <c r="D17" s="1"/>
      <c r="E17" s="1"/>
      <c r="F17" s="1"/>
      <c r="G17" s="1"/>
      <c r="H17" s="1"/>
      <c r="I17" s="1"/>
      <c r="J17" s="1"/>
      <c r="K17" s="1"/>
      <c r="L17" s="1"/>
    </row>
    <row r="18" spans="1:12">
      <c r="A18" s="191" t="s">
        <v>594</v>
      </c>
    </row>
    <row r="19" spans="1:12">
      <c r="A19" s="316" t="s">
        <v>582</v>
      </c>
    </row>
    <row r="20" spans="1:12">
      <c r="A20" s="316" t="s">
        <v>583</v>
      </c>
    </row>
    <row r="21" spans="1:12">
      <c r="A21" s="817" t="s">
        <v>708</v>
      </c>
      <c r="B21" s="817"/>
      <c r="C21" s="817"/>
      <c r="D21" s="817"/>
      <c r="E21" s="817"/>
      <c r="F21" s="817"/>
      <c r="G21" s="817"/>
      <c r="H21" s="817"/>
      <c r="I21" s="817"/>
      <c r="J21" s="817"/>
      <c r="K21" s="817"/>
      <c r="L21" s="817"/>
    </row>
    <row r="22" spans="1:12" ht="27.75" customHeight="1">
      <c r="A22" s="817"/>
      <c r="B22" s="817"/>
      <c r="C22" s="817"/>
      <c r="D22" s="817"/>
      <c r="E22" s="817"/>
      <c r="F22" s="817"/>
      <c r="G22" s="817"/>
      <c r="H22" s="817"/>
      <c r="I22" s="817"/>
      <c r="J22" s="817"/>
      <c r="K22" s="817"/>
      <c r="L22" s="817"/>
    </row>
    <row r="23" spans="1:12">
      <c r="A23" s="670" t="s">
        <v>581</v>
      </c>
      <c r="B23" s="670"/>
      <c r="C23" s="670"/>
      <c r="D23" s="670"/>
      <c r="E23" s="670"/>
      <c r="F23" s="670"/>
      <c r="G23" s="670"/>
      <c r="H23" s="670"/>
      <c r="I23" s="670"/>
      <c r="J23" s="670"/>
      <c r="K23" s="670"/>
      <c r="L23" s="670"/>
    </row>
    <row r="24" spans="1:12" ht="24.75" customHeight="1">
      <c r="A24" s="670"/>
      <c r="B24" s="670"/>
      <c r="C24" s="670"/>
      <c r="D24" s="670"/>
      <c r="E24" s="670"/>
      <c r="F24" s="670"/>
      <c r="G24" s="670"/>
      <c r="H24" s="670"/>
      <c r="I24" s="670"/>
      <c r="J24" s="670"/>
      <c r="K24" s="670"/>
      <c r="L24" s="670"/>
    </row>
  </sheetData>
  <mergeCells count="5">
    <mergeCell ref="B4:L4"/>
    <mergeCell ref="B5:L5"/>
    <mergeCell ref="A4:A6"/>
    <mergeCell ref="A21:L22"/>
    <mergeCell ref="A23:L24"/>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workbookViewId="0"/>
  </sheetViews>
  <sheetFormatPr baseColWidth="10" defaultRowHeight="15"/>
  <cols>
    <col min="1" max="1" width="18.28515625" customWidth="1"/>
    <col min="2" max="2" width="29.7109375" customWidth="1"/>
    <col min="3" max="18" width="12.7109375" customWidth="1"/>
  </cols>
  <sheetData>
    <row r="1" spans="1:18">
      <c r="A1" s="3" t="s">
        <v>606</v>
      </c>
    </row>
    <row r="2" spans="1:18">
      <c r="A2" s="62" t="s">
        <v>29</v>
      </c>
    </row>
    <row r="4" spans="1:18">
      <c r="A4" s="694" t="s">
        <v>535</v>
      </c>
      <c r="B4" s="755" t="s">
        <v>90</v>
      </c>
      <c r="C4" s="695" t="s">
        <v>85</v>
      </c>
      <c r="D4" s="695"/>
      <c r="E4" s="695"/>
      <c r="F4" s="695"/>
      <c r="G4" s="695"/>
      <c r="H4" s="695"/>
      <c r="I4" s="695"/>
      <c r="J4" s="755"/>
      <c r="K4" s="694" t="s">
        <v>97</v>
      </c>
      <c r="L4" s="695"/>
      <c r="M4" s="695"/>
      <c r="N4" s="695"/>
      <c r="O4" s="695"/>
      <c r="P4" s="695"/>
      <c r="Q4" s="695"/>
      <c r="R4" s="755"/>
    </row>
    <row r="5" spans="1:18">
      <c r="A5" s="696"/>
      <c r="B5" s="752"/>
      <c r="C5" s="695" t="s">
        <v>28</v>
      </c>
      <c r="D5" s="695"/>
      <c r="E5" s="695"/>
      <c r="F5" s="755"/>
      <c r="G5" s="694" t="s">
        <v>23</v>
      </c>
      <c r="H5" s="695"/>
      <c r="I5" s="695"/>
      <c r="J5" s="755"/>
      <c r="K5" s="694" t="s">
        <v>28</v>
      </c>
      <c r="L5" s="695"/>
      <c r="M5" s="695"/>
      <c r="N5" s="755"/>
      <c r="O5" s="695" t="s">
        <v>23</v>
      </c>
      <c r="P5" s="695"/>
      <c r="Q5" s="695"/>
      <c r="R5" s="755"/>
    </row>
    <row r="6" spans="1:18" ht="39">
      <c r="A6" s="789"/>
      <c r="B6" s="818"/>
      <c r="C6" s="289" t="s">
        <v>609</v>
      </c>
      <c r="D6" s="289" t="s">
        <v>610</v>
      </c>
      <c r="E6" s="289" t="s">
        <v>611</v>
      </c>
      <c r="F6" s="307" t="s">
        <v>612</v>
      </c>
      <c r="G6" s="289" t="s">
        <v>609</v>
      </c>
      <c r="H6" s="289" t="s">
        <v>610</v>
      </c>
      <c r="I6" s="289" t="s">
        <v>611</v>
      </c>
      <c r="J6" s="307" t="s">
        <v>612</v>
      </c>
      <c r="K6" s="289" t="s">
        <v>609</v>
      </c>
      <c r="L6" s="289" t="s">
        <v>610</v>
      </c>
      <c r="M6" s="289" t="s">
        <v>611</v>
      </c>
      <c r="N6" s="307" t="s">
        <v>612</v>
      </c>
      <c r="O6" s="289" t="s">
        <v>609</v>
      </c>
      <c r="P6" s="289" t="s">
        <v>610</v>
      </c>
      <c r="Q6" s="289" t="s">
        <v>611</v>
      </c>
      <c r="R6" s="307" t="s">
        <v>612</v>
      </c>
    </row>
    <row r="7" spans="1:18">
      <c r="A7" s="215"/>
      <c r="B7" s="227" t="s">
        <v>9</v>
      </c>
      <c r="C7" s="229">
        <v>84.158566733246403</v>
      </c>
      <c r="D7" s="230">
        <v>7.4092306198387803</v>
      </c>
      <c r="E7" s="230">
        <v>4.2626307037265301</v>
      </c>
      <c r="F7" s="231">
        <v>4.1695719431883003</v>
      </c>
      <c r="G7" s="314">
        <v>624008</v>
      </c>
      <c r="H7" s="323">
        <v>54937</v>
      </c>
      <c r="I7" s="323">
        <v>31606</v>
      </c>
      <c r="J7" s="315">
        <v>30916</v>
      </c>
      <c r="K7" s="229">
        <v>84.928920510331196</v>
      </c>
      <c r="L7" s="230">
        <v>6.99656497262154</v>
      </c>
      <c r="M7" s="230">
        <v>3.7210504748258399</v>
      </c>
      <c r="N7" s="231">
        <v>4.3534640422214101</v>
      </c>
      <c r="O7" s="323">
        <v>617615</v>
      </c>
      <c r="P7" s="323">
        <v>50880</v>
      </c>
      <c r="Q7" s="323">
        <v>27060</v>
      </c>
      <c r="R7" s="315">
        <v>31659</v>
      </c>
    </row>
    <row r="8" spans="1:18">
      <c r="A8" s="706" t="s">
        <v>55</v>
      </c>
      <c r="B8" s="256" t="s">
        <v>56</v>
      </c>
      <c r="C8" s="240">
        <v>76.647722453134307</v>
      </c>
      <c r="D8" s="174">
        <v>13.6907286453474</v>
      </c>
      <c r="E8" s="174">
        <v>6.7223683094410003</v>
      </c>
      <c r="F8" s="175">
        <v>2.9391805920773599</v>
      </c>
      <c r="G8" s="273">
        <v>18072</v>
      </c>
      <c r="H8" s="274">
        <v>3228</v>
      </c>
      <c r="I8" s="274">
        <v>1585</v>
      </c>
      <c r="J8" s="275">
        <v>693</v>
      </c>
      <c r="K8" s="240">
        <v>78.763313354318498</v>
      </c>
      <c r="L8" s="174">
        <v>13.022293130956001</v>
      </c>
      <c r="M8" s="174">
        <v>6.0497606830235906</v>
      </c>
      <c r="N8" s="175">
        <v>2.1646328317019501</v>
      </c>
      <c r="O8" s="274">
        <v>18266</v>
      </c>
      <c r="P8" s="274">
        <v>3020</v>
      </c>
      <c r="Q8" s="274">
        <v>1403</v>
      </c>
      <c r="R8" s="275">
        <v>502</v>
      </c>
    </row>
    <row r="9" spans="1:18">
      <c r="A9" s="707"/>
      <c r="B9" s="182" t="s">
        <v>57</v>
      </c>
      <c r="C9" s="238">
        <v>78.579466472496193</v>
      </c>
      <c r="D9" s="176">
        <v>9.3290086273471502</v>
      </c>
      <c r="E9" s="176">
        <v>5.4610445488846198</v>
      </c>
      <c r="F9" s="177">
        <v>6.6304803512720403</v>
      </c>
      <c r="G9" s="268">
        <v>35613</v>
      </c>
      <c r="H9" s="183">
        <v>4228</v>
      </c>
      <c r="I9" s="183">
        <v>2475</v>
      </c>
      <c r="J9" s="269">
        <v>3005</v>
      </c>
      <c r="K9" s="238">
        <v>79.850306587819404</v>
      </c>
      <c r="L9" s="176">
        <v>8.5539092674624104</v>
      </c>
      <c r="M9" s="176">
        <v>5.795709952648</v>
      </c>
      <c r="N9" s="177">
        <v>5.8000741920701797</v>
      </c>
      <c r="O9" s="183">
        <v>36593</v>
      </c>
      <c r="P9" s="183">
        <v>3920</v>
      </c>
      <c r="Q9" s="183">
        <v>2656</v>
      </c>
      <c r="R9" s="269">
        <v>2658</v>
      </c>
    </row>
    <row r="10" spans="1:18">
      <c r="A10" s="707"/>
      <c r="B10" s="182" t="s">
        <v>58</v>
      </c>
      <c r="C10" s="238">
        <v>86.917581681370407</v>
      </c>
      <c r="D10" s="176">
        <v>6.3504488684847091</v>
      </c>
      <c r="E10" s="176">
        <v>4.0613253785234198</v>
      </c>
      <c r="F10" s="177">
        <v>2.6706440716214996</v>
      </c>
      <c r="G10" s="268">
        <v>123250</v>
      </c>
      <c r="H10" s="183">
        <v>9005</v>
      </c>
      <c r="I10" s="183">
        <v>5759</v>
      </c>
      <c r="J10" s="269">
        <v>3787</v>
      </c>
      <c r="K10" s="238">
        <v>85.992560124574709</v>
      </c>
      <c r="L10" s="176">
        <v>7.1024857258204097</v>
      </c>
      <c r="M10" s="176">
        <v>3.7833785108714499</v>
      </c>
      <c r="N10" s="177">
        <v>3.1215756387334901</v>
      </c>
      <c r="O10" s="183">
        <v>119282</v>
      </c>
      <c r="P10" s="183">
        <v>9852</v>
      </c>
      <c r="Q10" s="183">
        <v>5248</v>
      </c>
      <c r="R10" s="269">
        <v>4330</v>
      </c>
    </row>
    <row r="11" spans="1:18">
      <c r="A11" s="707"/>
      <c r="B11" s="182" t="s">
        <v>59</v>
      </c>
      <c r="C11" s="238">
        <v>79.660674454211303</v>
      </c>
      <c r="D11" s="176">
        <v>9.7694047424747605</v>
      </c>
      <c r="E11" s="176">
        <v>5.1271887896663504</v>
      </c>
      <c r="F11" s="177">
        <v>5.44273201364763</v>
      </c>
      <c r="G11" s="268">
        <v>102497</v>
      </c>
      <c r="H11" s="183">
        <v>12570</v>
      </c>
      <c r="I11" s="183">
        <v>6597</v>
      </c>
      <c r="J11" s="269">
        <v>7003</v>
      </c>
      <c r="K11" s="238">
        <v>81.642001409443296</v>
      </c>
      <c r="L11" s="176">
        <v>8.4120272492365498</v>
      </c>
      <c r="M11" s="176">
        <v>4.8085506225041099</v>
      </c>
      <c r="N11" s="177">
        <v>5.1374207188160703</v>
      </c>
      <c r="O11" s="183">
        <v>104265</v>
      </c>
      <c r="P11" s="183">
        <v>10743</v>
      </c>
      <c r="Q11" s="183">
        <v>6141</v>
      </c>
      <c r="R11" s="269">
        <v>6561</v>
      </c>
    </row>
    <row r="12" spans="1:18">
      <c r="A12" s="707"/>
      <c r="B12" s="182" t="s">
        <v>60</v>
      </c>
      <c r="C12" s="238">
        <v>80.877153077893311</v>
      </c>
      <c r="D12" s="176">
        <v>9.1706126837741202</v>
      </c>
      <c r="E12" s="176">
        <v>3.9970223940778697</v>
      </c>
      <c r="F12" s="177">
        <v>5.95521184425467</v>
      </c>
      <c r="G12" s="268">
        <v>39113</v>
      </c>
      <c r="H12" s="183">
        <v>4435</v>
      </c>
      <c r="I12" s="183">
        <v>1933</v>
      </c>
      <c r="J12" s="269">
        <v>2880</v>
      </c>
      <c r="K12" s="238">
        <v>83.1919406150583</v>
      </c>
      <c r="L12" s="176">
        <v>8.1837833428501501</v>
      </c>
      <c r="M12" s="176">
        <v>3.5932784077004598</v>
      </c>
      <c r="N12" s="177">
        <v>5.0309976343910598</v>
      </c>
      <c r="O12" s="183">
        <v>40794</v>
      </c>
      <c r="P12" s="183">
        <v>4013</v>
      </c>
      <c r="Q12" s="183">
        <v>1762</v>
      </c>
      <c r="R12" s="269">
        <v>2467</v>
      </c>
    </row>
    <row r="13" spans="1:18">
      <c r="A13" s="707"/>
      <c r="B13" s="182" t="s">
        <v>61</v>
      </c>
      <c r="C13" s="238">
        <v>83.906645229341805</v>
      </c>
      <c r="D13" s="176">
        <v>7.2453378938852397</v>
      </c>
      <c r="E13" s="176">
        <v>4.98110579729439</v>
      </c>
      <c r="F13" s="177">
        <v>3.8669110794785397</v>
      </c>
      <c r="G13" s="268">
        <v>81934</v>
      </c>
      <c r="H13" s="183">
        <v>7075</v>
      </c>
      <c r="I13" s="183">
        <v>4864</v>
      </c>
      <c r="J13" s="269">
        <v>3776</v>
      </c>
      <c r="K13" s="238">
        <v>81.950450590589995</v>
      </c>
      <c r="L13" s="176">
        <v>8.6415912225575298</v>
      </c>
      <c r="M13" s="176">
        <v>4.8014601416586293</v>
      </c>
      <c r="N13" s="177">
        <v>4.6064980451938702</v>
      </c>
      <c r="O13" s="183">
        <v>79024</v>
      </c>
      <c r="P13" s="183">
        <v>8333</v>
      </c>
      <c r="Q13" s="183">
        <v>4630</v>
      </c>
      <c r="R13" s="269">
        <v>4442</v>
      </c>
    </row>
    <row r="14" spans="1:18">
      <c r="A14" s="707"/>
      <c r="B14" s="182" t="s">
        <v>17</v>
      </c>
      <c r="C14" s="238">
        <v>84.250851305334891</v>
      </c>
      <c r="D14" s="176">
        <v>9.6780804641190592</v>
      </c>
      <c r="E14" s="176">
        <v>4.5134947660486802</v>
      </c>
      <c r="F14" s="177">
        <v>1.55757346449741</v>
      </c>
      <c r="G14" s="268">
        <v>53442</v>
      </c>
      <c r="H14" s="183">
        <v>6139</v>
      </c>
      <c r="I14" s="183">
        <v>2863</v>
      </c>
      <c r="J14" s="269">
        <v>988</v>
      </c>
      <c r="K14" s="238">
        <v>87.442947614460095</v>
      </c>
      <c r="L14" s="176">
        <v>7.9170549124275498</v>
      </c>
      <c r="M14" s="176">
        <v>3.4191948704180399</v>
      </c>
      <c r="N14" s="177">
        <v>1.22080260269429</v>
      </c>
      <c r="O14" s="183">
        <v>55368</v>
      </c>
      <c r="P14" s="183">
        <v>5013</v>
      </c>
      <c r="Q14" s="183">
        <v>2165</v>
      </c>
      <c r="R14" s="269">
        <v>773</v>
      </c>
    </row>
    <row r="15" spans="1:18">
      <c r="A15" s="707"/>
      <c r="B15" s="182" t="s">
        <v>62</v>
      </c>
      <c r="C15" s="238">
        <v>74.468726037901206</v>
      </c>
      <c r="D15" s="176">
        <v>11.5894402453719</v>
      </c>
      <c r="E15" s="176">
        <v>8.5524153795596494</v>
      </c>
      <c r="F15" s="177">
        <v>5.3894183371672701</v>
      </c>
      <c r="G15" s="268">
        <v>27193</v>
      </c>
      <c r="H15" s="183">
        <v>4232</v>
      </c>
      <c r="I15" s="183">
        <v>3123</v>
      </c>
      <c r="J15" s="269">
        <v>1968</v>
      </c>
      <c r="K15" s="238">
        <v>80.262181548355201</v>
      </c>
      <c r="L15" s="176">
        <v>8.9894742627861604</v>
      </c>
      <c r="M15" s="176">
        <v>5.5431885013878599</v>
      </c>
      <c r="N15" s="177">
        <v>5.2051556874707998</v>
      </c>
      <c r="O15" s="183">
        <v>29205</v>
      </c>
      <c r="P15" s="183">
        <v>3271</v>
      </c>
      <c r="Q15" s="183">
        <v>2017</v>
      </c>
      <c r="R15" s="269">
        <v>1894</v>
      </c>
    </row>
    <row r="16" spans="1:18">
      <c r="A16" s="708"/>
      <c r="B16" s="227" t="s">
        <v>19</v>
      </c>
      <c r="C16" s="239">
        <v>91.515415455162596</v>
      </c>
      <c r="D16" s="178">
        <v>2.5777817627544199</v>
      </c>
      <c r="E16" s="178">
        <v>1.54154551626084</v>
      </c>
      <c r="F16" s="179">
        <v>4.36525726582214</v>
      </c>
      <c r="G16" s="270">
        <v>142894</v>
      </c>
      <c r="H16" s="271">
        <v>4025</v>
      </c>
      <c r="I16" s="271">
        <v>2407</v>
      </c>
      <c r="J16" s="272">
        <v>6816</v>
      </c>
      <c r="K16" s="239">
        <v>91.961283193386194</v>
      </c>
      <c r="L16" s="178">
        <v>1.85194027407352</v>
      </c>
      <c r="M16" s="178">
        <v>0.70803462412092499</v>
      </c>
      <c r="N16" s="179">
        <v>5.4787419084193401</v>
      </c>
      <c r="O16" s="271">
        <v>134818</v>
      </c>
      <c r="P16" s="271">
        <v>2715</v>
      </c>
      <c r="Q16" s="271">
        <v>1038</v>
      </c>
      <c r="R16" s="272">
        <v>8032</v>
      </c>
    </row>
    <row r="17" spans="1:18">
      <c r="A17" s="706" t="s">
        <v>79</v>
      </c>
      <c r="B17" s="256" t="s">
        <v>607</v>
      </c>
      <c r="C17" s="240">
        <v>89.581050394783404</v>
      </c>
      <c r="D17" s="174">
        <v>3.2695152184329501</v>
      </c>
      <c r="E17" s="174">
        <v>2.0895398012541402</v>
      </c>
      <c r="F17" s="175">
        <v>5.0598945855294701</v>
      </c>
      <c r="G17" s="273">
        <v>214999</v>
      </c>
      <c r="H17" s="274">
        <v>7847</v>
      </c>
      <c r="I17" s="274">
        <v>5015</v>
      </c>
      <c r="J17" s="275">
        <v>12144</v>
      </c>
      <c r="K17" s="620" t="s">
        <v>24</v>
      </c>
      <c r="L17" s="621" t="s">
        <v>24</v>
      </c>
      <c r="M17" s="621" t="s">
        <v>24</v>
      </c>
      <c r="N17" s="308" t="s">
        <v>24</v>
      </c>
      <c r="O17" s="626" t="s">
        <v>24</v>
      </c>
      <c r="P17" s="626" t="s">
        <v>24</v>
      </c>
      <c r="Q17" s="626" t="s">
        <v>24</v>
      </c>
      <c r="R17" s="614" t="s">
        <v>24</v>
      </c>
    </row>
    <row r="18" spans="1:18">
      <c r="A18" s="707"/>
      <c r="B18" s="182" t="s">
        <v>80</v>
      </c>
      <c r="C18" s="238">
        <v>83.016118580006705</v>
      </c>
      <c r="D18" s="176">
        <v>6.9366457021490202</v>
      </c>
      <c r="E18" s="176">
        <v>5.0520866500099304</v>
      </c>
      <c r="F18" s="177">
        <v>4.9951490678343902</v>
      </c>
      <c r="G18" s="268">
        <v>221619</v>
      </c>
      <c r="H18" s="183">
        <v>18518</v>
      </c>
      <c r="I18" s="183">
        <v>13487</v>
      </c>
      <c r="J18" s="269">
        <v>13335</v>
      </c>
      <c r="K18" s="623" t="s">
        <v>24</v>
      </c>
      <c r="L18" s="624" t="s">
        <v>24</v>
      </c>
      <c r="M18" s="624" t="s">
        <v>24</v>
      </c>
      <c r="N18" s="309" t="s">
        <v>24</v>
      </c>
      <c r="O18" s="366" t="s">
        <v>24</v>
      </c>
      <c r="P18" s="366" t="s">
        <v>24</v>
      </c>
      <c r="Q18" s="366" t="s">
        <v>24</v>
      </c>
      <c r="R18" s="627" t="s">
        <v>24</v>
      </c>
    </row>
    <row r="19" spans="1:18">
      <c r="A19" s="708"/>
      <c r="B19" s="227" t="s">
        <v>83</v>
      </c>
      <c r="C19" s="239">
        <v>79.909425465772301</v>
      </c>
      <c r="D19" s="178">
        <v>12.1840658754899</v>
      </c>
      <c r="E19" s="178">
        <v>5.5879882133703997</v>
      </c>
      <c r="F19" s="179">
        <v>2.3185204453674402</v>
      </c>
      <c r="G19" s="270">
        <v>187390</v>
      </c>
      <c r="H19" s="271">
        <v>28572</v>
      </c>
      <c r="I19" s="271">
        <v>13104</v>
      </c>
      <c r="J19" s="272">
        <v>5437</v>
      </c>
      <c r="K19" s="628" t="s">
        <v>24</v>
      </c>
      <c r="L19" s="629" t="s">
        <v>24</v>
      </c>
      <c r="M19" s="629" t="s">
        <v>24</v>
      </c>
      <c r="N19" s="310" t="s">
        <v>24</v>
      </c>
      <c r="O19" s="630" t="s">
        <v>24</v>
      </c>
      <c r="P19" s="630" t="s">
        <v>24</v>
      </c>
      <c r="Q19" s="630" t="s">
        <v>24</v>
      </c>
      <c r="R19" s="631" t="s">
        <v>24</v>
      </c>
    </row>
    <row r="20" spans="1:18">
      <c r="A20" s="706" t="s">
        <v>75</v>
      </c>
      <c r="B20" s="256" t="s">
        <v>477</v>
      </c>
      <c r="C20" s="240">
        <v>84.028039313352693</v>
      </c>
      <c r="D20" s="174">
        <v>9.2157374898254201</v>
      </c>
      <c r="E20" s="174">
        <v>4.0734756356833106</v>
      </c>
      <c r="F20" s="175">
        <v>2.68274756113858</v>
      </c>
      <c r="G20" s="273">
        <v>276664</v>
      </c>
      <c r="H20" s="274">
        <v>30343</v>
      </c>
      <c r="I20" s="274">
        <v>13412</v>
      </c>
      <c r="J20" s="275">
        <v>8833</v>
      </c>
      <c r="K20" s="240">
        <v>83.824604975273004</v>
      </c>
      <c r="L20" s="174">
        <v>8.9530638730941199</v>
      </c>
      <c r="M20" s="174">
        <v>3.8492541447640702</v>
      </c>
      <c r="N20" s="175">
        <v>3.3730770068687796</v>
      </c>
      <c r="O20" s="274">
        <v>269336</v>
      </c>
      <c r="P20" s="274">
        <v>28767</v>
      </c>
      <c r="Q20" s="274">
        <v>12368</v>
      </c>
      <c r="R20" s="275">
        <v>10838</v>
      </c>
    </row>
    <row r="21" spans="1:18">
      <c r="A21" s="707"/>
      <c r="B21" s="182" t="s">
        <v>608</v>
      </c>
      <c r="C21" s="238">
        <v>71.697305477154003</v>
      </c>
      <c r="D21" s="176">
        <v>10.845790461399101</v>
      </c>
      <c r="E21" s="176">
        <v>7.5837900532134697</v>
      </c>
      <c r="F21" s="177">
        <v>9.873114008233399</v>
      </c>
      <c r="G21" s="268">
        <v>144032</v>
      </c>
      <c r="H21" s="183">
        <v>21788</v>
      </c>
      <c r="I21" s="183">
        <v>15235</v>
      </c>
      <c r="J21" s="269">
        <v>19834</v>
      </c>
      <c r="K21" s="238">
        <v>74.957982364915196</v>
      </c>
      <c r="L21" s="176">
        <v>9.57312054255733</v>
      </c>
      <c r="M21" s="176">
        <v>6.1545361795249702</v>
      </c>
      <c r="N21" s="177">
        <v>9.3143609130025506</v>
      </c>
      <c r="O21" s="183">
        <v>152083</v>
      </c>
      <c r="P21" s="183">
        <v>19423</v>
      </c>
      <c r="Q21" s="183">
        <v>12487</v>
      </c>
      <c r="R21" s="269">
        <v>18898</v>
      </c>
    </row>
    <row r="22" spans="1:18">
      <c r="A22" s="707"/>
      <c r="B22" s="182" t="s">
        <v>25</v>
      </c>
      <c r="C22" s="238">
        <v>58.425209164125405</v>
      </c>
      <c r="D22" s="176">
        <v>14.160606771444201</v>
      </c>
      <c r="E22" s="176">
        <v>17.491594338885001</v>
      </c>
      <c r="F22" s="177">
        <v>9.9225897255453894</v>
      </c>
      <c r="G22" s="268">
        <v>7472</v>
      </c>
      <c r="H22" s="183">
        <v>1811</v>
      </c>
      <c r="I22" s="183">
        <v>2237</v>
      </c>
      <c r="J22" s="269">
        <v>1269</v>
      </c>
      <c r="K22" s="238">
        <v>63.742173112338897</v>
      </c>
      <c r="L22" s="176">
        <v>14.865561694290999</v>
      </c>
      <c r="M22" s="176">
        <v>11.948434622467801</v>
      </c>
      <c r="N22" s="177">
        <v>9.4438305709023886</v>
      </c>
      <c r="O22" s="183">
        <v>8653</v>
      </c>
      <c r="P22" s="183">
        <v>2018</v>
      </c>
      <c r="Q22" s="183">
        <v>1622</v>
      </c>
      <c r="R22" s="269">
        <v>1282</v>
      </c>
    </row>
    <row r="23" spans="1:18">
      <c r="A23" s="707"/>
      <c r="B23" s="182" t="s">
        <v>34</v>
      </c>
      <c r="C23" s="238">
        <v>99.906319500561409</v>
      </c>
      <c r="D23" s="176">
        <v>6.2215293520312895E-2</v>
      </c>
      <c r="E23" s="176">
        <v>1.78779579081359E-2</v>
      </c>
      <c r="F23" s="177">
        <v>1.35872480101833E-2</v>
      </c>
      <c r="G23" s="268">
        <v>139706</v>
      </c>
      <c r="H23" s="183">
        <v>87</v>
      </c>
      <c r="I23" s="183">
        <v>25</v>
      </c>
      <c r="J23" s="269">
        <v>19</v>
      </c>
      <c r="K23" s="238">
        <v>99.86145830196071</v>
      </c>
      <c r="L23" s="176">
        <v>9.1859169352166994E-2</v>
      </c>
      <c r="M23" s="176">
        <v>4.6682528687166797E-2</v>
      </c>
      <c r="N23" s="322" t="s">
        <v>24</v>
      </c>
      <c r="O23" s="183">
        <v>132628</v>
      </c>
      <c r="P23" s="183">
        <v>122</v>
      </c>
      <c r="Q23" s="183">
        <v>62</v>
      </c>
      <c r="R23" s="322" t="s">
        <v>24</v>
      </c>
    </row>
    <row r="24" spans="1:18">
      <c r="A24" s="708"/>
      <c r="B24" s="227" t="s">
        <v>8</v>
      </c>
      <c r="C24" s="239">
        <v>95.628620102214597</v>
      </c>
      <c r="D24" s="178">
        <v>1.5468483816013601</v>
      </c>
      <c r="E24" s="178">
        <v>1.1873935264054498</v>
      </c>
      <c r="F24" s="179">
        <v>1.6371379897785299</v>
      </c>
      <c r="G24" s="270">
        <v>56134</v>
      </c>
      <c r="H24" s="271">
        <v>908</v>
      </c>
      <c r="I24" s="271">
        <v>697</v>
      </c>
      <c r="J24" s="272">
        <v>961</v>
      </c>
      <c r="K24" s="239">
        <v>96.97670722446891</v>
      </c>
      <c r="L24" s="178">
        <v>0.97126812298020393</v>
      </c>
      <c r="M24" s="178">
        <v>0.92005580376852003</v>
      </c>
      <c r="N24" s="179">
        <v>1.13196884878238</v>
      </c>
      <c r="O24" s="271">
        <v>54915</v>
      </c>
      <c r="P24" s="271">
        <v>550</v>
      </c>
      <c r="Q24" s="271">
        <v>521</v>
      </c>
      <c r="R24" s="272">
        <v>641</v>
      </c>
    </row>
    <row r="25" spans="1:18">
      <c r="A25" s="1"/>
      <c r="B25" s="1"/>
      <c r="C25" s="1"/>
      <c r="D25" s="1"/>
      <c r="E25" s="1"/>
      <c r="F25" s="1"/>
      <c r="G25" s="1"/>
      <c r="H25" s="1"/>
      <c r="I25" s="1"/>
      <c r="J25" s="1"/>
      <c r="K25" s="1"/>
      <c r="L25" s="1"/>
      <c r="M25" s="1"/>
      <c r="N25" s="1"/>
      <c r="O25" s="1"/>
      <c r="P25" s="1"/>
      <c r="Q25" s="1"/>
      <c r="R25" s="1"/>
    </row>
    <row r="26" spans="1:18">
      <c r="A26" s="1" t="s">
        <v>613</v>
      </c>
      <c r="B26" s="1"/>
      <c r="C26" s="1"/>
      <c r="D26" s="1"/>
      <c r="E26" s="1"/>
      <c r="F26" s="1"/>
      <c r="G26" s="1"/>
      <c r="H26" s="1"/>
      <c r="I26" s="1"/>
      <c r="J26" s="1"/>
      <c r="K26" s="1"/>
      <c r="L26" s="1"/>
      <c r="M26" s="1"/>
      <c r="N26" s="1"/>
      <c r="O26" s="1"/>
      <c r="P26" s="1"/>
      <c r="Q26" s="1"/>
      <c r="R26" s="1"/>
    </row>
    <row r="27" spans="1:18">
      <c r="A27" s="316" t="s">
        <v>580</v>
      </c>
    </row>
    <row r="28" spans="1:18">
      <c r="A28" s="316" t="s">
        <v>582</v>
      </c>
    </row>
    <row r="29" spans="1:18">
      <c r="A29" s="316" t="s">
        <v>583</v>
      </c>
    </row>
    <row r="30" spans="1:18">
      <c r="A30" s="817" t="s">
        <v>709</v>
      </c>
      <c r="B30" s="817"/>
      <c r="C30" s="817"/>
      <c r="D30" s="817"/>
      <c r="E30" s="817"/>
      <c r="F30" s="817"/>
      <c r="G30" s="817"/>
      <c r="H30" s="817"/>
      <c r="I30" s="817"/>
      <c r="J30" s="817"/>
      <c r="K30" s="817"/>
      <c r="L30" s="817"/>
    </row>
    <row r="31" spans="1:18" ht="26.25" customHeight="1">
      <c r="A31" s="817"/>
      <c r="B31" s="817"/>
      <c r="C31" s="817"/>
      <c r="D31" s="817"/>
      <c r="E31" s="817"/>
      <c r="F31" s="817"/>
      <c r="G31" s="817"/>
      <c r="H31" s="817"/>
      <c r="I31" s="817"/>
      <c r="J31" s="817"/>
      <c r="K31" s="817"/>
      <c r="L31" s="817"/>
    </row>
    <row r="32" spans="1:18">
      <c r="A32" s="670" t="s">
        <v>581</v>
      </c>
      <c r="B32" s="670"/>
      <c r="C32" s="670"/>
      <c r="D32" s="670"/>
      <c r="E32" s="670"/>
      <c r="F32" s="670"/>
      <c r="G32" s="670"/>
      <c r="H32" s="670"/>
      <c r="I32" s="670"/>
      <c r="J32" s="670"/>
      <c r="K32" s="670"/>
      <c r="L32" s="670"/>
    </row>
    <row r="33" spans="1:12">
      <c r="A33" s="670"/>
      <c r="B33" s="670"/>
      <c r="C33" s="670"/>
      <c r="D33" s="670"/>
      <c r="E33" s="670"/>
      <c r="F33" s="670"/>
      <c r="G33" s="670"/>
      <c r="H33" s="670"/>
      <c r="I33" s="670"/>
      <c r="J33" s="670"/>
      <c r="K33" s="670"/>
      <c r="L33" s="670"/>
    </row>
    <row r="34" spans="1:12">
      <c r="C34" s="1"/>
      <c r="D34" s="1"/>
      <c r="E34" s="1"/>
      <c r="F34" s="1"/>
    </row>
    <row r="35" spans="1:12">
      <c r="C35" s="1"/>
      <c r="D35" s="1"/>
      <c r="E35" s="1"/>
      <c r="F35" s="1"/>
    </row>
    <row r="36" spans="1:12">
      <c r="C36" s="1"/>
      <c r="D36" s="1"/>
      <c r="E36" s="1"/>
      <c r="F36" s="1"/>
    </row>
    <row r="37" spans="1:12">
      <c r="C37" s="1"/>
      <c r="D37" s="1"/>
      <c r="E37" s="1"/>
      <c r="F37" s="1"/>
    </row>
    <row r="38" spans="1:12">
      <c r="C38" s="1"/>
      <c r="D38" s="1"/>
      <c r="E38" s="1"/>
      <c r="F38" s="1"/>
    </row>
    <row r="39" spans="1:12">
      <c r="C39" s="1"/>
      <c r="D39" s="1"/>
      <c r="E39" s="1"/>
      <c r="F39" s="1"/>
    </row>
    <row r="40" spans="1:12">
      <c r="C40" s="1"/>
      <c r="D40" s="1"/>
      <c r="E40" s="1"/>
      <c r="F40" s="1"/>
    </row>
    <row r="41" spans="1:12">
      <c r="C41" s="1"/>
      <c r="D41" s="1"/>
      <c r="E41" s="1"/>
      <c r="F41" s="1"/>
    </row>
    <row r="42" spans="1:12">
      <c r="C42" s="1"/>
      <c r="D42" s="1"/>
      <c r="E42" s="1"/>
      <c r="F42" s="1"/>
    </row>
    <row r="43" spans="1:12">
      <c r="C43" s="1"/>
      <c r="D43" s="1"/>
      <c r="E43" s="1"/>
      <c r="F43" s="1"/>
    </row>
    <row r="44" spans="1:12">
      <c r="C44" s="1"/>
      <c r="D44" s="1"/>
      <c r="E44" s="1"/>
      <c r="F44" s="1"/>
    </row>
    <row r="45" spans="1:12">
      <c r="C45" s="1"/>
      <c r="D45" s="1"/>
      <c r="E45" s="1"/>
      <c r="F45" s="1"/>
    </row>
    <row r="46" spans="1:12">
      <c r="C46" s="1"/>
      <c r="D46" s="1"/>
      <c r="E46" s="1"/>
      <c r="F46" s="1"/>
    </row>
    <row r="47" spans="1:12">
      <c r="C47" s="1"/>
      <c r="D47" s="1"/>
      <c r="E47" s="1"/>
      <c r="F47" s="1"/>
    </row>
    <row r="48" spans="1:12">
      <c r="C48" s="1"/>
      <c r="D48" s="1"/>
      <c r="E48" s="1"/>
      <c r="F48" s="1"/>
    </row>
    <row r="49" spans="3:6">
      <c r="C49" s="1"/>
      <c r="D49" s="1"/>
      <c r="E49" s="1"/>
      <c r="F49" s="1"/>
    </row>
    <row r="50" spans="3:6">
      <c r="C50" s="1"/>
      <c r="D50" s="1"/>
      <c r="E50" s="1"/>
      <c r="F50" s="1"/>
    </row>
    <row r="51" spans="3:6">
      <c r="C51" s="1"/>
      <c r="D51" s="1"/>
      <c r="E51" s="1"/>
      <c r="F51" s="1"/>
    </row>
    <row r="52" spans="3:6">
      <c r="C52" s="1"/>
      <c r="D52" s="1"/>
      <c r="E52" s="1"/>
      <c r="F52" s="1"/>
    </row>
    <row r="53" spans="3:6">
      <c r="C53" s="1"/>
      <c r="D53" s="1"/>
      <c r="E53" s="1"/>
      <c r="F53" s="1"/>
    </row>
    <row r="54" spans="3:6">
      <c r="C54" s="1"/>
      <c r="D54" s="1"/>
      <c r="E54" s="1"/>
      <c r="F54" s="1"/>
    </row>
  </sheetData>
  <mergeCells count="13">
    <mergeCell ref="A30:L31"/>
    <mergeCell ref="A32:L33"/>
    <mergeCell ref="A8:A16"/>
    <mergeCell ref="A17:A19"/>
    <mergeCell ref="A20:A24"/>
    <mergeCell ref="B4:B6"/>
    <mergeCell ref="A4:A6"/>
    <mergeCell ref="C4:J4"/>
    <mergeCell ref="K4:R4"/>
    <mergeCell ref="C5:F5"/>
    <mergeCell ref="G5:J5"/>
    <mergeCell ref="K5:N5"/>
    <mergeCell ref="O5:R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heetViews>
  <sheetFormatPr baseColWidth="10" defaultRowHeight="15"/>
  <cols>
    <col min="1" max="1" width="20" customWidth="1"/>
    <col min="2" max="2" width="14.85546875" customWidth="1"/>
    <col min="3" max="6" width="11" customWidth="1"/>
    <col min="10" max="10" width="14.140625" customWidth="1"/>
    <col min="11" max="11" width="14.5703125" customWidth="1"/>
    <col min="14" max="14" width="21.85546875" customWidth="1"/>
    <col min="15" max="15" width="21.28515625" customWidth="1"/>
  </cols>
  <sheetData>
    <row r="1" spans="1:16">
      <c r="A1" s="3" t="s">
        <v>1</v>
      </c>
    </row>
    <row r="2" spans="1:16">
      <c r="A2" s="62" t="s">
        <v>5</v>
      </c>
      <c r="N2" s="81"/>
    </row>
    <row r="3" spans="1:16">
      <c r="N3" s="81"/>
    </row>
    <row r="4" spans="1:16">
      <c r="A4" s="7"/>
      <c r="B4" s="63"/>
      <c r="C4" s="671" t="s">
        <v>89</v>
      </c>
      <c r="D4" s="672"/>
      <c r="E4" s="672"/>
      <c r="F4" s="673"/>
      <c r="H4" s="82"/>
      <c r="N4" s="81"/>
    </row>
    <row r="5" spans="1:16">
      <c r="A5" s="46"/>
      <c r="B5" s="64"/>
      <c r="C5" s="671" t="s">
        <v>710</v>
      </c>
      <c r="D5" s="672"/>
      <c r="E5" s="671" t="s">
        <v>711</v>
      </c>
      <c r="F5" s="673"/>
      <c r="N5" s="81"/>
      <c r="O5" s="81"/>
      <c r="P5" s="81"/>
    </row>
    <row r="6" spans="1:16">
      <c r="A6" s="46"/>
      <c r="B6" s="64"/>
      <c r="C6" s="77" t="s">
        <v>84</v>
      </c>
      <c r="D6" s="343" t="s">
        <v>85</v>
      </c>
      <c r="E6" s="342" t="s">
        <v>84</v>
      </c>
      <c r="F6" s="344" t="s">
        <v>85</v>
      </c>
      <c r="N6" s="81"/>
      <c r="O6" s="81"/>
      <c r="P6" s="81"/>
    </row>
    <row r="7" spans="1:16">
      <c r="A7" s="4"/>
      <c r="B7" s="24" t="s">
        <v>9</v>
      </c>
      <c r="C7" s="66">
        <v>5.4035696766159802</v>
      </c>
      <c r="D7" s="68">
        <v>8.0432528514294201</v>
      </c>
      <c r="E7" s="66">
        <v>1.8326352464686901</v>
      </c>
      <c r="F7" s="67">
        <v>3.09090011356342</v>
      </c>
      <c r="N7" s="81"/>
    </row>
    <row r="8" spans="1:16">
      <c r="A8" s="674" t="s">
        <v>55</v>
      </c>
      <c r="B8" s="9" t="s">
        <v>56</v>
      </c>
      <c r="C8" s="32">
        <v>0.97719869706840401</v>
      </c>
      <c r="D8" s="33">
        <v>2.1571021571021602</v>
      </c>
      <c r="E8" s="32">
        <v>0.36644951140065102</v>
      </c>
      <c r="F8" s="34">
        <v>0.24420024420024397</v>
      </c>
      <c r="N8" s="81"/>
    </row>
    <row r="9" spans="1:16">
      <c r="A9" s="674"/>
      <c r="B9" s="9" t="s">
        <v>57</v>
      </c>
      <c r="C9" s="21">
        <v>4.5161290322580605</v>
      </c>
      <c r="D9" s="11">
        <v>4.9502941773179101</v>
      </c>
      <c r="E9" s="21">
        <v>1.3685239491691099</v>
      </c>
      <c r="F9" s="18">
        <v>1.2578616352201299</v>
      </c>
      <c r="N9" s="81"/>
    </row>
    <row r="10" spans="1:16">
      <c r="A10" s="674"/>
      <c r="B10" s="9" t="s">
        <v>86</v>
      </c>
      <c r="C10" s="21">
        <v>4.8139900445375998</v>
      </c>
      <c r="D10" s="11">
        <v>5.42070670918201</v>
      </c>
      <c r="E10" s="21">
        <v>1.7618548598375701</v>
      </c>
      <c r="F10" s="18">
        <v>2.0368321728379</v>
      </c>
      <c r="N10" s="81"/>
    </row>
    <row r="11" spans="1:16">
      <c r="A11" s="674"/>
      <c r="B11" s="9" t="s">
        <v>87</v>
      </c>
      <c r="C11" s="21">
        <v>6.99455059667517</v>
      </c>
      <c r="D11" s="11">
        <v>9.2770667589069511</v>
      </c>
      <c r="E11" s="21">
        <v>1.40718769400566</v>
      </c>
      <c r="F11" s="18">
        <v>2.0131442407471498</v>
      </c>
      <c r="N11" s="81"/>
    </row>
    <row r="12" spans="1:16">
      <c r="A12" s="674"/>
      <c r="B12" s="9" t="s">
        <v>60</v>
      </c>
      <c r="C12" s="21">
        <v>10.7367641614217</v>
      </c>
      <c r="D12" s="11">
        <v>14.606084243369699</v>
      </c>
      <c r="E12" s="21">
        <v>6.3680118474639</v>
      </c>
      <c r="F12" s="18">
        <v>8.2683307332293303</v>
      </c>
      <c r="N12" s="81"/>
    </row>
    <row r="13" spans="1:16">
      <c r="A13" s="674"/>
      <c r="B13" s="9" t="s">
        <v>61</v>
      </c>
      <c r="C13" s="21">
        <v>1.69873298920695</v>
      </c>
      <c r="D13" s="11">
        <v>0.224950792014247</v>
      </c>
      <c r="E13" s="21">
        <v>0.319099014547161</v>
      </c>
      <c r="F13" s="18">
        <v>0.365545037023151</v>
      </c>
      <c r="N13" s="81"/>
    </row>
    <row r="14" spans="1:16">
      <c r="A14" s="674"/>
      <c r="B14" s="9" t="s">
        <v>17</v>
      </c>
      <c r="C14" s="21">
        <v>7.375988497483819</v>
      </c>
      <c r="D14" s="11">
        <v>7.4752326628640109</v>
      </c>
      <c r="E14" s="21">
        <v>2.9475197699496798</v>
      </c>
      <c r="F14" s="18">
        <v>6.0342239567697398</v>
      </c>
      <c r="N14" s="81"/>
    </row>
    <row r="15" spans="1:16">
      <c r="A15" s="674"/>
      <c r="B15" s="9" t="s">
        <v>88</v>
      </c>
      <c r="C15" s="21">
        <v>9.9676858066119802</v>
      </c>
      <c r="D15" s="11">
        <v>12.1039603960396</v>
      </c>
      <c r="E15" s="21">
        <v>4.1511309967685799</v>
      </c>
      <c r="F15" s="18">
        <v>8.3168316831683207</v>
      </c>
      <c r="N15" s="81"/>
    </row>
    <row r="16" spans="1:16">
      <c r="A16" s="675"/>
      <c r="B16" s="14" t="s">
        <v>19</v>
      </c>
      <c r="C16" s="22">
        <v>4.0774517578641296</v>
      </c>
      <c r="D16" s="15">
        <v>13.2042762207455</v>
      </c>
      <c r="E16" s="22">
        <v>1.0243193232884</v>
      </c>
      <c r="F16" s="20">
        <v>3.6463449869979798</v>
      </c>
      <c r="N16" s="81"/>
    </row>
    <row r="17" spans="1:14" s="514" customFormat="1">
      <c r="A17" s="370"/>
      <c r="B17" s="200"/>
      <c r="C17" s="11"/>
      <c r="D17" s="11"/>
      <c r="E17" s="11"/>
      <c r="F17" s="11"/>
      <c r="N17" s="81"/>
    </row>
    <row r="18" spans="1:14" ht="39">
      <c r="A18" s="516"/>
      <c r="B18" s="506" t="s">
        <v>898</v>
      </c>
      <c r="N18" s="81"/>
    </row>
    <row r="19" spans="1:14" ht="51.75">
      <c r="A19" s="498" t="s">
        <v>896</v>
      </c>
      <c r="B19" s="58">
        <f>656/8194*100</f>
        <v>8.0058579448376861</v>
      </c>
      <c r="N19" s="81"/>
    </row>
    <row r="20" spans="1:14" ht="54" customHeight="1">
      <c r="A20" s="326" t="s">
        <v>897</v>
      </c>
      <c r="B20" s="60">
        <f>4482/71626*100</f>
        <v>6.2575042582302505</v>
      </c>
      <c r="N20" s="81"/>
    </row>
    <row r="21" spans="1:14">
      <c r="N21" s="81"/>
    </row>
    <row r="22" spans="1:14">
      <c r="N22" s="81"/>
    </row>
    <row r="23" spans="1:14">
      <c r="N23" s="81"/>
    </row>
    <row r="24" spans="1:14">
      <c r="N24" s="81"/>
    </row>
    <row r="25" spans="1:14">
      <c r="N25" s="81"/>
    </row>
  </sheetData>
  <mergeCells count="4">
    <mergeCell ref="C5:D5"/>
    <mergeCell ref="E5:F5"/>
    <mergeCell ref="A8:A16"/>
    <mergeCell ref="C4:F4"/>
  </mergeCell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heetViews>
  <sheetFormatPr baseColWidth="10" defaultRowHeight="15"/>
  <cols>
    <col min="1" max="1" width="17.42578125" customWidth="1"/>
    <col min="2" max="2" width="28.85546875" customWidth="1"/>
    <col min="3" max="10" width="16.7109375" customWidth="1"/>
  </cols>
  <sheetData>
    <row r="1" spans="1:11">
      <c r="A1" s="3" t="s">
        <v>953</v>
      </c>
    </row>
    <row r="2" spans="1:11">
      <c r="A2" s="62" t="s">
        <v>29</v>
      </c>
    </row>
    <row r="4" spans="1:11">
      <c r="A4" s="704" t="s">
        <v>535</v>
      </c>
      <c r="B4" s="704" t="s">
        <v>90</v>
      </c>
      <c r="C4" s="679" t="s">
        <v>614</v>
      </c>
      <c r="D4" s="680"/>
      <c r="E4" s="680"/>
      <c r="F4" s="681"/>
      <c r="G4" s="679" t="s">
        <v>619</v>
      </c>
      <c r="H4" s="680"/>
      <c r="I4" s="680"/>
      <c r="J4" s="681"/>
      <c r="K4" s="1"/>
    </row>
    <row r="5" spans="1:11" ht="39">
      <c r="A5" s="705"/>
      <c r="B5" s="705"/>
      <c r="C5" s="262" t="s">
        <v>615</v>
      </c>
      <c r="D5" s="263" t="s">
        <v>616</v>
      </c>
      <c r="E5" s="263" t="s">
        <v>617</v>
      </c>
      <c r="F5" s="264" t="s">
        <v>618</v>
      </c>
      <c r="G5" s="262" t="s">
        <v>615</v>
      </c>
      <c r="H5" s="263" t="s">
        <v>616</v>
      </c>
      <c r="I5" s="263" t="s">
        <v>617</v>
      </c>
      <c r="J5" s="264" t="s">
        <v>618</v>
      </c>
      <c r="K5" s="1"/>
    </row>
    <row r="6" spans="1:11">
      <c r="A6" s="245"/>
      <c r="B6" s="245" t="s">
        <v>9</v>
      </c>
      <c r="C6" s="229">
        <v>19.534827699999997</v>
      </c>
      <c r="D6" s="230">
        <v>44.504699899999999</v>
      </c>
      <c r="E6" s="230">
        <v>22.186068899999999</v>
      </c>
      <c r="F6" s="231">
        <v>13.774403499999998</v>
      </c>
      <c r="G6" s="314">
        <v>1621</v>
      </c>
      <c r="H6" s="323">
        <v>3693</v>
      </c>
      <c r="I6" s="323">
        <v>1841</v>
      </c>
      <c r="J6" s="315">
        <v>1143</v>
      </c>
      <c r="K6" s="1"/>
    </row>
    <row r="7" spans="1:11">
      <c r="A7" s="786" t="s">
        <v>55</v>
      </c>
      <c r="B7" s="253" t="s">
        <v>56</v>
      </c>
      <c r="C7" s="240">
        <v>40.886699499999999</v>
      </c>
      <c r="D7" s="174">
        <v>29.310344799999999</v>
      </c>
      <c r="E7" s="174">
        <v>15.270935999999999</v>
      </c>
      <c r="F7" s="175">
        <v>14.532019700000001</v>
      </c>
      <c r="G7" s="273">
        <v>166</v>
      </c>
      <c r="H7" s="274">
        <v>119</v>
      </c>
      <c r="I7" s="274">
        <v>62</v>
      </c>
      <c r="J7" s="275">
        <v>59</v>
      </c>
      <c r="K7" s="1"/>
    </row>
    <row r="8" spans="1:11">
      <c r="A8" s="787"/>
      <c r="B8" s="246" t="s">
        <v>57</v>
      </c>
      <c r="C8" s="238">
        <v>28.424153200000003</v>
      </c>
      <c r="D8" s="176">
        <v>37.407952900000005</v>
      </c>
      <c r="E8" s="176">
        <v>21.207658300000002</v>
      </c>
      <c r="F8" s="177">
        <v>12.960235600000001</v>
      </c>
      <c r="G8" s="268">
        <v>193</v>
      </c>
      <c r="H8" s="183">
        <v>254</v>
      </c>
      <c r="I8" s="183">
        <v>144</v>
      </c>
      <c r="J8" s="269">
        <v>88</v>
      </c>
      <c r="K8" s="1"/>
    </row>
    <row r="9" spans="1:11">
      <c r="A9" s="787"/>
      <c r="B9" s="246" t="s">
        <v>58</v>
      </c>
      <c r="C9" s="238">
        <v>22.939346799999999</v>
      </c>
      <c r="D9" s="176">
        <v>43.701399699999996</v>
      </c>
      <c r="E9" s="176">
        <v>17.7293935</v>
      </c>
      <c r="F9" s="177">
        <v>15.629860000000001</v>
      </c>
      <c r="G9" s="268">
        <v>295</v>
      </c>
      <c r="H9" s="183">
        <v>562</v>
      </c>
      <c r="I9" s="183">
        <v>228</v>
      </c>
      <c r="J9" s="269">
        <v>201</v>
      </c>
      <c r="K9" s="1"/>
    </row>
    <row r="10" spans="1:11">
      <c r="A10" s="787"/>
      <c r="B10" s="246" t="s">
        <v>59</v>
      </c>
      <c r="C10" s="238">
        <v>16.443927899999998</v>
      </c>
      <c r="D10" s="176">
        <v>49.273678099999998</v>
      </c>
      <c r="E10" s="176">
        <v>20.395119099999999</v>
      </c>
      <c r="F10" s="177">
        <v>13.887274799999998</v>
      </c>
      <c r="G10" s="268">
        <v>283</v>
      </c>
      <c r="H10" s="183">
        <v>848</v>
      </c>
      <c r="I10" s="183">
        <v>351</v>
      </c>
      <c r="J10" s="269">
        <v>239</v>
      </c>
      <c r="K10" s="1"/>
    </row>
    <row r="11" spans="1:11">
      <c r="A11" s="787"/>
      <c r="B11" s="246" t="s">
        <v>60</v>
      </c>
      <c r="C11" s="238">
        <v>14.513556599999999</v>
      </c>
      <c r="D11" s="176">
        <v>50.717703300000004</v>
      </c>
      <c r="E11" s="176">
        <v>18.5007974</v>
      </c>
      <c r="F11" s="177">
        <v>16.267942599999998</v>
      </c>
      <c r="G11" s="268">
        <v>91</v>
      </c>
      <c r="H11" s="183">
        <v>318</v>
      </c>
      <c r="I11" s="183">
        <v>116</v>
      </c>
      <c r="J11" s="269">
        <v>102</v>
      </c>
      <c r="K11" s="1"/>
    </row>
    <row r="12" spans="1:11">
      <c r="A12" s="787"/>
      <c r="B12" s="246" t="s">
        <v>61</v>
      </c>
      <c r="C12" s="238">
        <v>25.255338900000002</v>
      </c>
      <c r="D12" s="176">
        <v>47.353760399999999</v>
      </c>
      <c r="E12" s="176">
        <v>15.041782700000001</v>
      </c>
      <c r="F12" s="177">
        <v>12.349117900000001</v>
      </c>
      <c r="G12" s="268">
        <v>272</v>
      </c>
      <c r="H12" s="183">
        <v>510</v>
      </c>
      <c r="I12" s="183">
        <v>162</v>
      </c>
      <c r="J12" s="269">
        <v>133</v>
      </c>
      <c r="K12" s="1"/>
    </row>
    <row r="13" spans="1:11">
      <c r="A13" s="787"/>
      <c r="B13" s="246" t="s">
        <v>17</v>
      </c>
      <c r="C13" s="238">
        <v>25.110132200000002</v>
      </c>
      <c r="D13" s="176">
        <v>51.9823789</v>
      </c>
      <c r="E13" s="176">
        <v>13.950073399999999</v>
      </c>
      <c r="F13" s="177">
        <v>8.9574156000000009</v>
      </c>
      <c r="G13" s="268">
        <v>171</v>
      </c>
      <c r="H13" s="183">
        <v>354</v>
      </c>
      <c r="I13" s="183">
        <v>95</v>
      </c>
      <c r="J13" s="269">
        <v>61</v>
      </c>
      <c r="K13" s="1"/>
    </row>
    <row r="14" spans="1:11">
      <c r="A14" s="787"/>
      <c r="B14" s="246" t="s">
        <v>62</v>
      </c>
      <c r="C14" s="238">
        <v>17.0212766</v>
      </c>
      <c r="D14" s="176">
        <v>34.609929099999995</v>
      </c>
      <c r="E14" s="176">
        <v>37.304964499999997</v>
      </c>
      <c r="F14" s="177">
        <v>11.063829799999999</v>
      </c>
      <c r="G14" s="268">
        <v>120</v>
      </c>
      <c r="H14" s="183">
        <v>244</v>
      </c>
      <c r="I14" s="183">
        <v>263</v>
      </c>
      <c r="J14" s="269">
        <v>78</v>
      </c>
      <c r="K14" s="1"/>
    </row>
    <row r="15" spans="1:11">
      <c r="A15" s="788"/>
      <c r="B15" s="247" t="s">
        <v>19</v>
      </c>
      <c r="C15" s="239">
        <v>2.6881720000000002</v>
      </c>
      <c r="D15" s="178">
        <v>43.369175599999998</v>
      </c>
      <c r="E15" s="178">
        <v>37.6344086</v>
      </c>
      <c r="F15" s="179">
        <v>16.308243699999998</v>
      </c>
      <c r="G15" s="270">
        <v>30</v>
      </c>
      <c r="H15" s="271">
        <v>484</v>
      </c>
      <c r="I15" s="271">
        <v>420</v>
      </c>
      <c r="J15" s="272">
        <v>182</v>
      </c>
      <c r="K15" s="1"/>
    </row>
    <row r="16" spans="1:11">
      <c r="A16" s="706" t="s">
        <v>79</v>
      </c>
      <c r="B16" s="253" t="s">
        <v>82</v>
      </c>
      <c r="C16" s="240">
        <v>4.5649838999999997</v>
      </c>
      <c r="D16" s="174">
        <v>41.890440400000003</v>
      </c>
      <c r="E16" s="174">
        <v>34.371643400000004</v>
      </c>
      <c r="F16" s="175">
        <v>19.172932299999999</v>
      </c>
      <c r="G16" s="273">
        <v>85</v>
      </c>
      <c r="H16" s="274">
        <v>780</v>
      </c>
      <c r="I16" s="274">
        <v>640</v>
      </c>
      <c r="J16" s="275">
        <v>357</v>
      </c>
      <c r="K16" s="1"/>
    </row>
    <row r="17" spans="1:12">
      <c r="A17" s="707"/>
      <c r="B17" s="246" t="s">
        <v>80</v>
      </c>
      <c r="C17" s="238">
        <v>8.6143573</v>
      </c>
      <c r="D17" s="176">
        <v>46.243739599999998</v>
      </c>
      <c r="E17" s="176">
        <v>30.751252099999999</v>
      </c>
      <c r="F17" s="177">
        <v>14.390651099999999</v>
      </c>
      <c r="G17" s="268">
        <v>258</v>
      </c>
      <c r="H17" s="183">
        <v>1385</v>
      </c>
      <c r="I17" s="183">
        <v>921</v>
      </c>
      <c r="J17" s="269">
        <v>431</v>
      </c>
      <c r="K17" s="1"/>
    </row>
    <row r="18" spans="1:12">
      <c r="A18" s="708"/>
      <c r="B18" s="247" t="s">
        <v>83</v>
      </c>
      <c r="C18" s="239">
        <v>37.140366200000003</v>
      </c>
      <c r="D18" s="178">
        <v>44.405695999999999</v>
      </c>
      <c r="E18" s="178">
        <v>8.1371693999999994</v>
      </c>
      <c r="F18" s="179">
        <v>10.316768399999999</v>
      </c>
      <c r="G18" s="270">
        <v>1278</v>
      </c>
      <c r="H18" s="271">
        <v>1528</v>
      </c>
      <c r="I18" s="271">
        <v>280</v>
      </c>
      <c r="J18" s="272">
        <v>355</v>
      </c>
      <c r="K18" s="1"/>
    </row>
    <row r="19" spans="1:12">
      <c r="A19" s="786" t="s">
        <v>75</v>
      </c>
      <c r="B19" s="246" t="s">
        <v>477</v>
      </c>
      <c r="C19" s="238">
        <v>29.525186799999997</v>
      </c>
      <c r="D19" s="176">
        <v>39.310677300000002</v>
      </c>
      <c r="E19" s="176">
        <v>20.053024799999999</v>
      </c>
      <c r="F19" s="177">
        <v>11.1111111</v>
      </c>
      <c r="G19" s="268">
        <v>1225</v>
      </c>
      <c r="H19" s="183">
        <v>1631</v>
      </c>
      <c r="I19" s="183">
        <v>832</v>
      </c>
      <c r="J19" s="269">
        <v>461</v>
      </c>
      <c r="K19" s="1"/>
    </row>
    <row r="20" spans="1:12">
      <c r="A20" s="787"/>
      <c r="B20" s="246" t="s">
        <v>608</v>
      </c>
      <c r="C20" s="238">
        <v>7.3723464999999999</v>
      </c>
      <c r="D20" s="176">
        <v>55.077452699999995</v>
      </c>
      <c r="E20" s="176">
        <v>23.063683300000001</v>
      </c>
      <c r="F20" s="177">
        <v>14.486517500000001</v>
      </c>
      <c r="G20" s="268">
        <v>257</v>
      </c>
      <c r="H20" s="183">
        <v>1920</v>
      </c>
      <c r="I20" s="183">
        <v>804</v>
      </c>
      <c r="J20" s="269">
        <v>505</v>
      </c>
      <c r="K20" s="1"/>
    </row>
    <row r="21" spans="1:12">
      <c r="A21" s="787"/>
      <c r="B21" s="246" t="s">
        <v>25</v>
      </c>
      <c r="C21" s="238">
        <v>5.6657223999999999</v>
      </c>
      <c r="D21" s="176">
        <v>14.730878199999999</v>
      </c>
      <c r="E21" s="176">
        <v>40.226628900000001</v>
      </c>
      <c r="F21" s="177">
        <v>39.376770499999999</v>
      </c>
      <c r="G21" s="268">
        <v>20</v>
      </c>
      <c r="H21" s="183">
        <v>52</v>
      </c>
      <c r="I21" s="183">
        <v>142</v>
      </c>
      <c r="J21" s="269">
        <v>139</v>
      </c>
      <c r="K21" s="1"/>
    </row>
    <row r="22" spans="1:12">
      <c r="A22" s="787"/>
      <c r="B22" s="246" t="s">
        <v>34</v>
      </c>
      <c r="C22" s="238">
        <v>16.6666667</v>
      </c>
      <c r="D22" s="176">
        <v>83.333333300000007</v>
      </c>
      <c r="E22" s="176">
        <v>0</v>
      </c>
      <c r="F22" s="177">
        <v>0</v>
      </c>
      <c r="G22" s="268">
        <v>1</v>
      </c>
      <c r="H22" s="183">
        <v>5</v>
      </c>
      <c r="I22" s="183">
        <v>0</v>
      </c>
      <c r="J22" s="269">
        <v>0</v>
      </c>
      <c r="K22" s="1"/>
    </row>
    <row r="23" spans="1:12">
      <c r="A23" s="788"/>
      <c r="B23" s="247" t="s">
        <v>8</v>
      </c>
      <c r="C23" s="239">
        <v>38.815789499999994</v>
      </c>
      <c r="D23" s="178">
        <v>27.960526299999998</v>
      </c>
      <c r="E23" s="178">
        <v>20.723684200000001</v>
      </c>
      <c r="F23" s="179">
        <v>12.5</v>
      </c>
      <c r="G23" s="270">
        <v>118</v>
      </c>
      <c r="H23" s="271">
        <v>85</v>
      </c>
      <c r="I23" s="271">
        <v>63</v>
      </c>
      <c r="J23" s="272">
        <v>38</v>
      </c>
      <c r="K23" s="1"/>
    </row>
    <row r="24" spans="1:12">
      <c r="A24" s="1"/>
      <c r="B24" s="1"/>
      <c r="C24" s="1"/>
      <c r="D24" s="1"/>
      <c r="E24" s="1"/>
      <c r="F24" s="1"/>
      <c r="G24" s="1"/>
      <c r="H24" s="1"/>
      <c r="I24" s="1"/>
      <c r="J24" s="1"/>
      <c r="K24" s="1"/>
    </row>
    <row r="25" spans="1:12" ht="15" customHeight="1">
      <c r="A25" s="670" t="s">
        <v>620</v>
      </c>
      <c r="B25" s="670"/>
      <c r="C25" s="670"/>
      <c r="D25" s="670"/>
      <c r="E25" s="670"/>
      <c r="F25" s="670"/>
      <c r="G25" s="670"/>
      <c r="H25" s="670"/>
      <c r="I25" s="670"/>
      <c r="J25" s="670"/>
      <c r="K25" s="670"/>
      <c r="L25" s="670"/>
    </row>
    <row r="26" spans="1:12">
      <c r="A26" s="670"/>
      <c r="B26" s="670"/>
      <c r="C26" s="670"/>
      <c r="D26" s="670"/>
      <c r="E26" s="670"/>
      <c r="F26" s="670"/>
      <c r="G26" s="670"/>
      <c r="H26" s="670"/>
      <c r="I26" s="670"/>
      <c r="J26" s="670"/>
      <c r="K26" s="670"/>
      <c r="L26" s="670"/>
    </row>
    <row r="27" spans="1:12">
      <c r="A27" s="670"/>
      <c r="B27" s="670"/>
      <c r="C27" s="670"/>
      <c r="D27" s="670"/>
      <c r="E27" s="670"/>
      <c r="F27" s="670"/>
      <c r="G27" s="670"/>
      <c r="H27" s="670"/>
      <c r="I27" s="670"/>
      <c r="J27" s="670"/>
      <c r="K27" s="670"/>
      <c r="L27" s="670"/>
    </row>
    <row r="28" spans="1:12">
      <c r="A28" s="316" t="s">
        <v>580</v>
      </c>
    </row>
    <row r="29" spans="1:12">
      <c r="A29" s="316" t="s">
        <v>582</v>
      </c>
    </row>
    <row r="30" spans="1:12">
      <c r="A30" s="316" t="s">
        <v>583</v>
      </c>
    </row>
    <row r="31" spans="1:12">
      <c r="A31" s="817" t="s">
        <v>708</v>
      </c>
      <c r="B31" s="817"/>
      <c r="C31" s="817"/>
      <c r="D31" s="817"/>
      <c r="E31" s="817"/>
      <c r="F31" s="817"/>
      <c r="G31" s="817"/>
      <c r="H31" s="817"/>
      <c r="I31" s="817"/>
      <c r="J31" s="817"/>
      <c r="K31" s="817"/>
      <c r="L31" s="817"/>
    </row>
    <row r="32" spans="1:12" ht="26.25" customHeight="1">
      <c r="A32" s="817"/>
      <c r="B32" s="817"/>
      <c r="C32" s="817"/>
      <c r="D32" s="817"/>
      <c r="E32" s="817"/>
      <c r="F32" s="817"/>
      <c r="G32" s="817"/>
      <c r="H32" s="817"/>
      <c r="I32" s="817"/>
      <c r="J32" s="817"/>
      <c r="K32" s="817"/>
      <c r="L32" s="817"/>
    </row>
    <row r="33" spans="1:12">
      <c r="A33" s="670" t="s">
        <v>581</v>
      </c>
      <c r="B33" s="670"/>
      <c r="C33" s="670"/>
      <c r="D33" s="670"/>
      <c r="E33" s="670"/>
      <c r="F33" s="670"/>
      <c r="G33" s="670"/>
      <c r="H33" s="670"/>
      <c r="I33" s="670"/>
      <c r="J33" s="670"/>
      <c r="K33" s="670"/>
      <c r="L33" s="670"/>
    </row>
    <row r="34" spans="1:12">
      <c r="A34" s="670"/>
      <c r="B34" s="670"/>
      <c r="C34" s="670"/>
      <c r="D34" s="670"/>
      <c r="E34" s="670"/>
      <c r="F34" s="670"/>
      <c r="G34" s="670"/>
      <c r="H34" s="670"/>
      <c r="I34" s="670"/>
      <c r="J34" s="670"/>
      <c r="K34" s="670"/>
      <c r="L34" s="670"/>
    </row>
    <row r="35" spans="1:12">
      <c r="C35" s="1"/>
      <c r="D35" s="1"/>
      <c r="E35" s="1"/>
      <c r="F35" s="1"/>
    </row>
    <row r="36" spans="1:12">
      <c r="C36" s="1"/>
      <c r="D36" s="1"/>
      <c r="E36" s="1"/>
      <c r="F36" s="1"/>
    </row>
    <row r="37" spans="1:12">
      <c r="C37" s="1"/>
      <c r="D37" s="1"/>
      <c r="E37" s="1"/>
      <c r="F37" s="1"/>
    </row>
    <row r="38" spans="1:12">
      <c r="C38" s="1"/>
      <c r="D38" s="1"/>
      <c r="E38" s="1"/>
      <c r="F38" s="1"/>
    </row>
    <row r="39" spans="1:12">
      <c r="C39" s="1"/>
      <c r="D39" s="1"/>
      <c r="E39" s="1"/>
      <c r="F39" s="1"/>
    </row>
    <row r="40" spans="1:12">
      <c r="C40" s="1"/>
      <c r="D40" s="1"/>
      <c r="E40" s="1"/>
      <c r="F40" s="1"/>
    </row>
    <row r="41" spans="1:12">
      <c r="C41" s="1"/>
      <c r="D41" s="1"/>
      <c r="E41" s="1"/>
      <c r="F41" s="1"/>
    </row>
    <row r="42" spans="1:12">
      <c r="C42" s="1"/>
      <c r="D42" s="1"/>
      <c r="E42" s="1"/>
      <c r="F42" s="1"/>
    </row>
  </sheetData>
  <mergeCells count="10">
    <mergeCell ref="A31:L32"/>
    <mergeCell ref="A33:L34"/>
    <mergeCell ref="A25:L27"/>
    <mergeCell ref="C4:F4"/>
    <mergeCell ref="A7:A15"/>
    <mergeCell ref="A16:A18"/>
    <mergeCell ref="A19:A23"/>
    <mergeCell ref="G4:J4"/>
    <mergeCell ref="A4:A5"/>
    <mergeCell ref="B4:B5"/>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heetViews>
  <sheetFormatPr baseColWidth="10" defaultRowHeight="15"/>
  <cols>
    <col min="1" max="1" width="19.140625" customWidth="1"/>
    <col min="2" max="2" width="29.140625" customWidth="1"/>
    <col min="3" max="8" width="15.7109375" customWidth="1"/>
  </cols>
  <sheetData>
    <row r="1" spans="1:8">
      <c r="A1" s="3" t="s">
        <v>621</v>
      </c>
    </row>
    <row r="2" spans="1:8">
      <c r="A2" s="62" t="s">
        <v>29</v>
      </c>
    </row>
    <row r="3" spans="1:8">
      <c r="A3" s="1"/>
      <c r="B3" s="1"/>
      <c r="C3" s="1"/>
      <c r="D3" s="1"/>
      <c r="E3" s="1"/>
      <c r="F3" s="1"/>
      <c r="G3" s="1"/>
      <c r="H3" s="1"/>
    </row>
    <row r="4" spans="1:8">
      <c r="A4" s="694" t="s">
        <v>535</v>
      </c>
      <c r="B4" s="755" t="s">
        <v>90</v>
      </c>
      <c r="C4" s="694" t="s">
        <v>85</v>
      </c>
      <c r="D4" s="695"/>
      <c r="E4" s="695"/>
      <c r="F4" s="679" t="s">
        <v>97</v>
      </c>
      <c r="G4" s="680"/>
      <c r="H4" s="681"/>
    </row>
    <row r="5" spans="1:8">
      <c r="A5" s="696"/>
      <c r="B5" s="697"/>
      <c r="C5" s="829" t="s">
        <v>625</v>
      </c>
      <c r="D5" s="695" t="s">
        <v>28</v>
      </c>
      <c r="E5" s="695"/>
      <c r="F5" s="829" t="s">
        <v>625</v>
      </c>
      <c r="G5" s="695" t="s">
        <v>28</v>
      </c>
      <c r="H5" s="755"/>
    </row>
    <row r="6" spans="1:8" ht="28.5" customHeight="1">
      <c r="A6" s="789"/>
      <c r="B6" s="828"/>
      <c r="C6" s="830"/>
      <c r="D6" s="325" t="s">
        <v>623</v>
      </c>
      <c r="E6" s="325" t="s">
        <v>622</v>
      </c>
      <c r="F6" s="830"/>
      <c r="G6" s="325" t="s">
        <v>623</v>
      </c>
      <c r="H6" s="320" t="s">
        <v>622</v>
      </c>
    </row>
    <row r="7" spans="1:8">
      <c r="A7" s="219"/>
      <c r="B7" s="220" t="s">
        <v>9</v>
      </c>
      <c r="C7" s="314">
        <v>771669</v>
      </c>
      <c r="D7" s="230">
        <v>2.5415041941557801</v>
      </c>
      <c r="E7" s="230">
        <v>3.0321290605168802</v>
      </c>
      <c r="F7" s="314">
        <v>757424</v>
      </c>
      <c r="G7" s="230">
        <v>1.7785282747840001</v>
      </c>
      <c r="H7" s="231">
        <v>1.9887143792644502</v>
      </c>
    </row>
    <row r="8" spans="1:8">
      <c r="A8" s="706" t="s">
        <v>55</v>
      </c>
      <c r="B8" s="256" t="s">
        <v>56</v>
      </c>
      <c r="C8" s="273">
        <v>24455</v>
      </c>
      <c r="D8" s="174">
        <v>1.11633612758127</v>
      </c>
      <c r="E8" s="174">
        <v>1.42711102024126</v>
      </c>
      <c r="F8" s="273">
        <v>23981</v>
      </c>
      <c r="G8" s="174">
        <v>0.50456611484091596</v>
      </c>
      <c r="H8" s="175">
        <v>0.69221466994704106</v>
      </c>
    </row>
    <row r="9" spans="1:8">
      <c r="A9" s="707"/>
      <c r="B9" s="182" t="s">
        <v>57</v>
      </c>
      <c r="C9" s="268">
        <v>47435</v>
      </c>
      <c r="D9" s="176">
        <v>1.7771687572467598</v>
      </c>
      <c r="E9" s="176">
        <v>2.1524190998208104</v>
      </c>
      <c r="F9" s="268">
        <v>47946</v>
      </c>
      <c r="G9" s="176">
        <v>1.23889375547491</v>
      </c>
      <c r="H9" s="177">
        <v>1.42243357110082</v>
      </c>
    </row>
    <row r="10" spans="1:8">
      <c r="A10" s="707"/>
      <c r="B10" s="182" t="s">
        <v>58</v>
      </c>
      <c r="C10" s="268">
        <v>147245</v>
      </c>
      <c r="D10" s="176">
        <v>1.56677646100037</v>
      </c>
      <c r="E10" s="176">
        <v>1.8581276104451798</v>
      </c>
      <c r="F10" s="268">
        <v>144546</v>
      </c>
      <c r="G10" s="176">
        <v>0.92150595658129597</v>
      </c>
      <c r="H10" s="177">
        <v>1.0086754389606101</v>
      </c>
    </row>
    <row r="11" spans="1:8">
      <c r="A11" s="707"/>
      <c r="B11" s="182" t="s">
        <v>59</v>
      </c>
      <c r="C11" s="268">
        <v>134154</v>
      </c>
      <c r="D11" s="176">
        <v>2.99953784456669</v>
      </c>
      <c r="E11" s="176">
        <v>3.46094786588547</v>
      </c>
      <c r="F11" s="268">
        <v>132892</v>
      </c>
      <c r="G11" s="176">
        <v>2.1400836769707698</v>
      </c>
      <c r="H11" s="177">
        <v>2.3425036872046503</v>
      </c>
    </row>
    <row r="12" spans="1:8">
      <c r="A12" s="707"/>
      <c r="B12" s="182" t="s">
        <v>60</v>
      </c>
      <c r="C12" s="268">
        <v>50658</v>
      </c>
      <c r="D12" s="176">
        <v>2.4695013620750901</v>
      </c>
      <c r="E12" s="176">
        <v>2.6491373524418602</v>
      </c>
      <c r="F12" s="268">
        <v>51155</v>
      </c>
      <c r="G12" s="176">
        <v>2.0682240250219901</v>
      </c>
      <c r="H12" s="177">
        <v>2.2597986511582397</v>
      </c>
    </row>
    <row r="13" spans="1:8">
      <c r="A13" s="707"/>
      <c r="B13" s="182" t="s">
        <v>61</v>
      </c>
      <c r="C13" s="268">
        <v>100709</v>
      </c>
      <c r="D13" s="176">
        <v>1.78236304600383</v>
      </c>
      <c r="E13" s="176">
        <v>2.1716033323734703</v>
      </c>
      <c r="F13" s="268">
        <v>99724</v>
      </c>
      <c r="G13" s="176">
        <v>1.0498977177008499</v>
      </c>
      <c r="H13" s="177">
        <v>1.2624844571016001</v>
      </c>
    </row>
    <row r="14" spans="1:8">
      <c r="A14" s="707"/>
      <c r="B14" s="182" t="s">
        <v>17</v>
      </c>
      <c r="C14" s="268">
        <v>65470</v>
      </c>
      <c r="D14" s="176">
        <v>1.0646097449213399</v>
      </c>
      <c r="E14" s="176">
        <v>1.32274324117917</v>
      </c>
      <c r="F14" s="268">
        <v>65382</v>
      </c>
      <c r="G14" s="176">
        <v>0.40836927594750905</v>
      </c>
      <c r="H14" s="177">
        <v>0.47872503135419503</v>
      </c>
    </row>
    <row r="15" spans="1:8">
      <c r="A15" s="707"/>
      <c r="B15" s="182" t="s">
        <v>62</v>
      </c>
      <c r="C15" s="268">
        <v>38741</v>
      </c>
      <c r="D15" s="176">
        <v>2.6948194419349001</v>
      </c>
      <c r="E15" s="176">
        <v>2.9890813350197503</v>
      </c>
      <c r="F15" s="268">
        <v>38409</v>
      </c>
      <c r="G15" s="176">
        <v>1.9448566742169797</v>
      </c>
      <c r="H15" s="177">
        <v>2.08805227941368</v>
      </c>
    </row>
    <row r="16" spans="1:8">
      <c r="A16" s="708"/>
      <c r="B16" s="227" t="s">
        <v>19</v>
      </c>
      <c r="C16" s="270">
        <v>162802</v>
      </c>
      <c r="D16" s="178">
        <v>4.5318853576737403</v>
      </c>
      <c r="E16" s="178">
        <v>5.5871549489563996</v>
      </c>
      <c r="F16" s="270">
        <v>153389</v>
      </c>
      <c r="G16" s="178">
        <v>3.5602292211305899</v>
      </c>
      <c r="H16" s="179">
        <v>3.9859442332892203</v>
      </c>
    </row>
    <row r="17" spans="1:11">
      <c r="A17" s="706" t="s">
        <v>79</v>
      </c>
      <c r="B17" s="256" t="s">
        <v>82</v>
      </c>
      <c r="C17" s="273">
        <v>250257</v>
      </c>
      <c r="D17" s="174">
        <v>4.1265578984803595</v>
      </c>
      <c r="E17" s="174">
        <v>4.9952648677159903</v>
      </c>
      <c r="F17" s="632" t="s">
        <v>24</v>
      </c>
      <c r="G17" s="621" t="s">
        <v>24</v>
      </c>
      <c r="H17" s="308" t="s">
        <v>24</v>
      </c>
    </row>
    <row r="18" spans="1:11">
      <c r="A18" s="707"/>
      <c r="B18" s="182" t="s">
        <v>80</v>
      </c>
      <c r="C18" s="268">
        <v>279389</v>
      </c>
      <c r="D18" s="176">
        <v>2.19335764829682</v>
      </c>
      <c r="E18" s="176">
        <v>2.5813471539681201</v>
      </c>
      <c r="F18" s="633" t="s">
        <v>24</v>
      </c>
      <c r="G18" s="624" t="s">
        <v>24</v>
      </c>
      <c r="H18" s="309" t="s">
        <v>24</v>
      </c>
    </row>
    <row r="19" spans="1:11">
      <c r="A19" s="708"/>
      <c r="B19" s="227" t="s">
        <v>598</v>
      </c>
      <c r="C19" s="270">
        <v>242023</v>
      </c>
      <c r="D19" s="178">
        <v>1.3044214806030801</v>
      </c>
      <c r="E19" s="178">
        <v>1.5225825644670101</v>
      </c>
      <c r="F19" s="634" t="s">
        <v>24</v>
      </c>
      <c r="G19" s="629" t="s">
        <v>24</v>
      </c>
      <c r="H19" s="310" t="s">
        <v>24</v>
      </c>
    </row>
    <row r="20" spans="1:11">
      <c r="A20" s="706" t="s">
        <v>482</v>
      </c>
      <c r="B20" s="311" t="s">
        <v>624</v>
      </c>
      <c r="C20" s="273">
        <v>179446</v>
      </c>
      <c r="D20" s="174">
        <v>7.2227856848299794</v>
      </c>
      <c r="E20" s="174">
        <v>8.2409192737648098</v>
      </c>
      <c r="F20" s="273">
        <v>172136</v>
      </c>
      <c r="G20" s="174">
        <v>5.8453780731514602</v>
      </c>
      <c r="H20" s="175">
        <v>6.5541199981410001</v>
      </c>
    </row>
    <row r="21" spans="1:11">
      <c r="A21" s="707"/>
      <c r="B21" s="312" t="s">
        <v>177</v>
      </c>
      <c r="C21" s="268">
        <v>82771</v>
      </c>
      <c r="D21" s="176">
        <v>1.4558238996750101</v>
      </c>
      <c r="E21" s="176">
        <v>1.6648343018690102</v>
      </c>
      <c r="F21" s="268">
        <v>82243</v>
      </c>
      <c r="G21" s="176">
        <v>0.65659083447831401</v>
      </c>
      <c r="H21" s="177">
        <v>0.71981810002066993</v>
      </c>
    </row>
    <row r="22" spans="1:11">
      <c r="A22" s="707"/>
      <c r="B22" s="312" t="s">
        <v>178</v>
      </c>
      <c r="C22" s="268">
        <v>82174</v>
      </c>
      <c r="D22" s="176">
        <v>1.19015747073284</v>
      </c>
      <c r="E22" s="176">
        <v>1.4189402974176699</v>
      </c>
      <c r="F22" s="268">
        <v>81458</v>
      </c>
      <c r="G22" s="176">
        <v>0.60521986790738802</v>
      </c>
      <c r="H22" s="177">
        <v>0.57084632571386507</v>
      </c>
    </row>
    <row r="23" spans="1:11">
      <c r="A23" s="707"/>
      <c r="B23" s="312" t="s">
        <v>179</v>
      </c>
      <c r="C23" s="268">
        <v>83464</v>
      </c>
      <c r="D23" s="176">
        <v>1.0579411482795</v>
      </c>
      <c r="E23" s="176">
        <v>1.39820761046679</v>
      </c>
      <c r="F23" s="268">
        <v>81913</v>
      </c>
      <c r="G23" s="176">
        <v>0.50663508844749894</v>
      </c>
      <c r="H23" s="177">
        <v>0.61040372102108298</v>
      </c>
    </row>
    <row r="24" spans="1:11">
      <c r="A24" s="707"/>
      <c r="B24" s="312" t="s">
        <v>180</v>
      </c>
      <c r="C24" s="268">
        <v>85168</v>
      </c>
      <c r="D24" s="176">
        <v>1.07904377230885</v>
      </c>
      <c r="E24" s="176">
        <v>1.3361826037948501</v>
      </c>
      <c r="F24" s="268">
        <v>82115</v>
      </c>
      <c r="G24" s="176">
        <v>0.57115021616026296</v>
      </c>
      <c r="H24" s="177">
        <v>0.63447603970041999</v>
      </c>
    </row>
    <row r="25" spans="1:11">
      <c r="A25" s="707"/>
      <c r="B25" s="312" t="s">
        <v>576</v>
      </c>
      <c r="C25" s="268">
        <v>84661</v>
      </c>
      <c r="D25" s="176">
        <v>1.15755778930086</v>
      </c>
      <c r="E25" s="176">
        <v>1.4162365197670701</v>
      </c>
      <c r="F25" s="268">
        <v>83224</v>
      </c>
      <c r="G25" s="176">
        <v>0.62602133999807696</v>
      </c>
      <c r="H25" s="177">
        <v>0.64164183408632103</v>
      </c>
    </row>
    <row r="26" spans="1:11">
      <c r="A26" s="707"/>
      <c r="B26" s="312" t="s">
        <v>577</v>
      </c>
      <c r="C26" s="268">
        <v>86092</v>
      </c>
      <c r="D26" s="176">
        <v>1.2928030479022401</v>
      </c>
      <c r="E26" s="176">
        <v>1.9723086930260698</v>
      </c>
      <c r="F26" s="268">
        <v>86252</v>
      </c>
      <c r="G26" s="176">
        <v>0.69679543662755605</v>
      </c>
      <c r="H26" s="177">
        <v>0.80809720354310599</v>
      </c>
    </row>
    <row r="27" spans="1:11">
      <c r="A27" s="708"/>
      <c r="B27" s="313" t="s">
        <v>578</v>
      </c>
      <c r="C27" s="270">
        <v>87893</v>
      </c>
      <c r="D27" s="178">
        <v>0.65192905009500202</v>
      </c>
      <c r="E27" s="178">
        <v>0.98301343679246389</v>
      </c>
      <c r="F27" s="270">
        <v>88083</v>
      </c>
      <c r="G27" s="178">
        <v>0.42005835405242797</v>
      </c>
      <c r="H27" s="179">
        <v>0.53585822462904298</v>
      </c>
    </row>
    <row r="28" spans="1:11">
      <c r="J28" s="64"/>
      <c r="K28" s="64"/>
    </row>
    <row r="29" spans="1:11">
      <c r="A29" s="1" t="s">
        <v>626</v>
      </c>
      <c r="J29" s="64"/>
      <c r="K29" s="64"/>
    </row>
    <row r="30" spans="1:11">
      <c r="A30" s="316" t="s">
        <v>580</v>
      </c>
    </row>
    <row r="31" spans="1:11">
      <c r="A31" s="316" t="s">
        <v>582</v>
      </c>
    </row>
    <row r="32" spans="1:11">
      <c r="A32" s="316" t="s">
        <v>583</v>
      </c>
    </row>
    <row r="33" spans="1:12">
      <c r="A33" s="817" t="s">
        <v>708</v>
      </c>
      <c r="B33" s="817"/>
      <c r="C33" s="817"/>
      <c r="D33" s="817"/>
      <c r="E33" s="817"/>
      <c r="F33" s="817"/>
      <c r="G33" s="817"/>
      <c r="H33" s="817"/>
      <c r="I33" s="817"/>
      <c r="J33" s="817"/>
      <c r="K33" s="817"/>
      <c r="L33" s="817"/>
    </row>
    <row r="34" spans="1:12" ht="26.25" customHeight="1">
      <c r="A34" s="817"/>
      <c r="B34" s="817"/>
      <c r="C34" s="817"/>
      <c r="D34" s="817"/>
      <c r="E34" s="817"/>
      <c r="F34" s="817"/>
      <c r="G34" s="817"/>
      <c r="H34" s="817"/>
      <c r="I34" s="817"/>
      <c r="J34" s="817"/>
      <c r="K34" s="817"/>
      <c r="L34" s="817"/>
    </row>
    <row r="35" spans="1:12">
      <c r="A35" s="670" t="s">
        <v>581</v>
      </c>
      <c r="B35" s="670"/>
      <c r="C35" s="670"/>
      <c r="D35" s="670"/>
      <c r="E35" s="670"/>
      <c r="F35" s="670"/>
      <c r="G35" s="670"/>
      <c r="H35" s="670"/>
      <c r="I35" s="670"/>
      <c r="J35" s="670"/>
      <c r="K35" s="670"/>
      <c r="L35" s="670"/>
    </row>
    <row r="36" spans="1:12">
      <c r="A36" s="670"/>
      <c r="B36" s="670"/>
      <c r="C36" s="670"/>
      <c r="D36" s="670"/>
      <c r="E36" s="670"/>
      <c r="F36" s="670"/>
      <c r="G36" s="670"/>
      <c r="H36" s="670"/>
      <c r="I36" s="670"/>
      <c r="J36" s="670"/>
      <c r="K36" s="670"/>
      <c r="L36" s="670"/>
    </row>
  </sheetData>
  <mergeCells count="13">
    <mergeCell ref="B4:B6"/>
    <mergeCell ref="A4:A6"/>
    <mergeCell ref="A33:L34"/>
    <mergeCell ref="A35:L36"/>
    <mergeCell ref="C4:E4"/>
    <mergeCell ref="F4:H4"/>
    <mergeCell ref="A8:A16"/>
    <mergeCell ref="A17:A19"/>
    <mergeCell ref="A20:A27"/>
    <mergeCell ref="D5:E5"/>
    <mergeCell ref="G5:H5"/>
    <mergeCell ref="C5:C6"/>
    <mergeCell ref="F5:F6"/>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heetViews>
  <sheetFormatPr baseColWidth="10" defaultRowHeight="15"/>
  <cols>
    <col min="1" max="1" width="37.5703125" customWidth="1"/>
  </cols>
  <sheetData>
    <row r="1" spans="1:13">
      <c r="A1" s="3" t="s">
        <v>627</v>
      </c>
    </row>
    <row r="2" spans="1:13">
      <c r="A2" s="62" t="s">
        <v>29</v>
      </c>
    </row>
    <row r="4" spans="1:13">
      <c r="A4" s="704"/>
      <c r="B4" s="679" t="s">
        <v>629</v>
      </c>
      <c r="C4" s="680"/>
      <c r="D4" s="680"/>
      <c r="E4" s="680"/>
      <c r="F4" s="680"/>
      <c r="G4" s="680"/>
      <c r="H4" s="680"/>
      <c r="I4" s="680"/>
      <c r="J4" s="680"/>
      <c r="K4" s="680"/>
      <c r="L4" s="681"/>
    </row>
    <row r="5" spans="1:13">
      <c r="A5" s="712"/>
      <c r="B5" s="295" t="s">
        <v>84</v>
      </c>
      <c r="C5" s="296" t="s">
        <v>91</v>
      </c>
      <c r="D5" s="296" t="s">
        <v>92</v>
      </c>
      <c r="E5" s="296" t="s">
        <v>93</v>
      </c>
      <c r="F5" s="296" t="s">
        <v>94</v>
      </c>
      <c r="G5" s="296" t="s">
        <v>95</v>
      </c>
      <c r="H5" s="296" t="s">
        <v>96</v>
      </c>
      <c r="I5" s="296" t="s">
        <v>97</v>
      </c>
      <c r="J5" s="296" t="s">
        <v>98</v>
      </c>
      <c r="K5" s="296" t="s">
        <v>99</v>
      </c>
      <c r="L5" s="297" t="s">
        <v>85</v>
      </c>
      <c r="M5" s="276"/>
    </row>
    <row r="6" spans="1:13">
      <c r="A6" s="206" t="s">
        <v>630</v>
      </c>
      <c r="B6" s="238">
        <v>36.974556562185398</v>
      </c>
      <c r="C6" s="176">
        <v>40.9160411453989</v>
      </c>
      <c r="D6" s="176">
        <v>45.203556387459102</v>
      </c>
      <c r="E6" s="176">
        <v>45.704352795504299</v>
      </c>
      <c r="F6" s="176">
        <v>47.406173353695202</v>
      </c>
      <c r="G6" s="176">
        <v>47.272652082213298</v>
      </c>
      <c r="H6" s="176">
        <v>44.2476536481986</v>
      </c>
      <c r="I6" s="176">
        <v>42.034064624658299</v>
      </c>
      <c r="J6" s="176">
        <v>39.674958327990801</v>
      </c>
      <c r="K6" s="176">
        <v>33.514994070141803</v>
      </c>
      <c r="L6" s="177">
        <v>26.333410834689602</v>
      </c>
      <c r="M6" s="276"/>
    </row>
    <row r="7" spans="1:13">
      <c r="A7" s="211" t="s">
        <v>590</v>
      </c>
      <c r="B7" s="238">
        <v>6.5153250720260996</v>
      </c>
      <c r="C7" s="176">
        <v>7.4993049763692001</v>
      </c>
      <c r="D7" s="176">
        <v>9.3631684179180699</v>
      </c>
      <c r="E7" s="176">
        <v>10.3105057624536</v>
      </c>
      <c r="F7" s="176">
        <v>11.407284002036199</v>
      </c>
      <c r="G7" s="176">
        <v>13.7463297630371</v>
      </c>
      <c r="H7" s="176">
        <v>17.378141083863198</v>
      </c>
      <c r="I7" s="176">
        <v>19.723838228078801</v>
      </c>
      <c r="J7" s="176">
        <v>21.576484164636501</v>
      </c>
      <c r="K7" s="176">
        <v>20.602021799288401</v>
      </c>
      <c r="L7" s="177">
        <v>17.3122529644269</v>
      </c>
      <c r="M7" s="276"/>
    </row>
    <row r="8" spans="1:13">
      <c r="A8" s="211" t="s">
        <v>628</v>
      </c>
      <c r="B8" s="238">
        <v>21.916762122947699</v>
      </c>
      <c r="C8" s="176">
        <v>19.8707256046706</v>
      </c>
      <c r="D8" s="176">
        <v>16.748202663036498</v>
      </c>
      <c r="E8" s="176">
        <v>15.215734831888799</v>
      </c>
      <c r="F8" s="176">
        <v>14.6096533851636</v>
      </c>
      <c r="G8" s="176">
        <v>13.5809106323146</v>
      </c>
      <c r="H8" s="176">
        <v>12.976839237057201</v>
      </c>
      <c r="I8" s="176">
        <v>12.9319408425037</v>
      </c>
      <c r="J8" s="176">
        <v>13.415181433517102</v>
      </c>
      <c r="K8" s="176">
        <v>12.430112384932499</v>
      </c>
      <c r="L8" s="177">
        <v>10.399906998372501</v>
      </c>
      <c r="M8" s="276"/>
    </row>
    <row r="9" spans="1:13">
      <c r="A9" s="211" t="s">
        <v>271</v>
      </c>
      <c r="B9" s="238">
        <v>13.388177305703101</v>
      </c>
      <c r="C9" s="176">
        <v>12.590353072004401</v>
      </c>
      <c r="D9" s="176">
        <v>10.9797081720339</v>
      </c>
      <c r="E9" s="176">
        <v>10.4343270787694</v>
      </c>
      <c r="F9" s="176">
        <v>8.7648664908140113</v>
      </c>
      <c r="G9" s="176">
        <v>7.6051445349654703</v>
      </c>
      <c r="H9" s="176">
        <v>6.8876778686042996</v>
      </c>
      <c r="I9" s="176">
        <v>6.5395668325506406</v>
      </c>
      <c r="J9" s="176">
        <v>6.2379792281061697</v>
      </c>
      <c r="K9" s="176">
        <v>5.6559552719263602</v>
      </c>
      <c r="L9" s="177">
        <v>4.8430597535456901</v>
      </c>
      <c r="M9" s="276"/>
    </row>
    <row r="10" spans="1:13">
      <c r="A10" s="215" t="s">
        <v>631</v>
      </c>
      <c r="B10" s="239">
        <v>21.205178937137699</v>
      </c>
      <c r="C10" s="178">
        <v>19.1235752015569</v>
      </c>
      <c r="D10" s="178">
        <v>17.705364359552501</v>
      </c>
      <c r="E10" s="178">
        <v>18.335079531383901</v>
      </c>
      <c r="F10" s="178">
        <v>17.812022768291001</v>
      </c>
      <c r="G10" s="178">
        <v>17.7949629874695</v>
      </c>
      <c r="H10" s="178">
        <v>18.509688162276699</v>
      </c>
      <c r="I10" s="178">
        <v>18.770589472208599</v>
      </c>
      <c r="J10" s="178">
        <v>19.095396845749498</v>
      </c>
      <c r="K10" s="178">
        <v>27.796916473710997</v>
      </c>
      <c r="L10" s="179">
        <v>41.111369448965398</v>
      </c>
      <c r="M10" s="276"/>
    </row>
    <row r="11" spans="1:13">
      <c r="A11" s="1"/>
      <c r="B11" s="1"/>
      <c r="C11" s="1"/>
      <c r="D11" s="1"/>
      <c r="E11" s="1"/>
      <c r="F11" s="1"/>
      <c r="G11" s="1"/>
      <c r="H11" s="1"/>
      <c r="I11" s="1"/>
      <c r="J11" s="1"/>
      <c r="K11" s="1"/>
      <c r="L11" s="1"/>
      <c r="M11" s="276"/>
    </row>
    <row r="12" spans="1:13">
      <c r="A12" s="316" t="s">
        <v>632</v>
      </c>
    </row>
    <row r="13" spans="1:13">
      <c r="A13" s="316" t="s">
        <v>582</v>
      </c>
    </row>
    <row r="14" spans="1:13">
      <c r="A14" s="316" t="s">
        <v>583</v>
      </c>
    </row>
    <row r="15" spans="1:13">
      <c r="A15" s="817" t="s">
        <v>708</v>
      </c>
      <c r="B15" s="817"/>
      <c r="C15" s="817"/>
      <c r="D15" s="817"/>
      <c r="E15" s="817"/>
      <c r="F15" s="817"/>
      <c r="G15" s="817"/>
      <c r="H15" s="817"/>
      <c r="I15" s="817"/>
      <c r="J15" s="817"/>
      <c r="K15" s="817"/>
      <c r="L15" s="817"/>
    </row>
    <row r="16" spans="1:13" ht="24" customHeight="1">
      <c r="A16" s="817"/>
      <c r="B16" s="817"/>
      <c r="C16" s="817"/>
      <c r="D16" s="817"/>
      <c r="E16" s="817"/>
      <c r="F16" s="817"/>
      <c r="G16" s="817"/>
      <c r="H16" s="817"/>
      <c r="I16" s="817"/>
      <c r="J16" s="817"/>
      <c r="K16" s="817"/>
      <c r="L16" s="817"/>
    </row>
    <row r="17" spans="1:12">
      <c r="A17" s="670" t="s">
        <v>581</v>
      </c>
      <c r="B17" s="670"/>
      <c r="C17" s="670"/>
      <c r="D17" s="670"/>
      <c r="E17" s="670"/>
      <c r="F17" s="670"/>
      <c r="G17" s="670"/>
      <c r="H17" s="670"/>
      <c r="I17" s="670"/>
      <c r="J17" s="670"/>
      <c r="K17" s="670"/>
      <c r="L17" s="670"/>
    </row>
    <row r="18" spans="1:12">
      <c r="A18" s="670"/>
      <c r="B18" s="670"/>
      <c r="C18" s="670"/>
      <c r="D18" s="670"/>
      <c r="E18" s="670"/>
      <c r="F18" s="670"/>
      <c r="G18" s="670"/>
      <c r="H18" s="670"/>
      <c r="I18" s="670"/>
      <c r="J18" s="670"/>
      <c r="K18" s="670"/>
      <c r="L18" s="670"/>
    </row>
  </sheetData>
  <mergeCells count="4">
    <mergeCell ref="B4:L4"/>
    <mergeCell ref="A4:A5"/>
    <mergeCell ref="A15:L16"/>
    <mergeCell ref="A17:L18"/>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heetViews>
  <sheetFormatPr baseColWidth="10" defaultRowHeight="15"/>
  <cols>
    <col min="2" max="2" width="18.85546875" customWidth="1"/>
    <col min="3" max="8" width="14.7109375" customWidth="1"/>
  </cols>
  <sheetData>
    <row r="1" spans="1:9">
      <c r="A1" s="3" t="s">
        <v>633</v>
      </c>
    </row>
    <row r="2" spans="1:9">
      <c r="A2" s="62" t="s">
        <v>29</v>
      </c>
    </row>
    <row r="4" spans="1:9">
      <c r="A4" s="694" t="s">
        <v>75</v>
      </c>
      <c r="B4" s="755" t="s">
        <v>555</v>
      </c>
      <c r="C4" s="679" t="s">
        <v>99</v>
      </c>
      <c r="D4" s="680"/>
      <c r="E4" s="681"/>
      <c r="F4" s="679" t="s">
        <v>96</v>
      </c>
      <c r="G4" s="680"/>
      <c r="H4" s="681"/>
      <c r="I4" s="1"/>
    </row>
    <row r="5" spans="1:9">
      <c r="A5" s="696"/>
      <c r="B5" s="752"/>
      <c r="C5" s="696" t="s">
        <v>634</v>
      </c>
      <c r="D5" s="697"/>
      <c r="E5" s="752"/>
      <c r="F5" s="696" t="s">
        <v>634</v>
      </c>
      <c r="G5" s="697"/>
      <c r="H5" s="752"/>
      <c r="I5" s="1"/>
    </row>
    <row r="6" spans="1:9" ht="40.5" customHeight="1">
      <c r="A6" s="789"/>
      <c r="B6" s="818"/>
      <c r="C6" s="326" t="s">
        <v>638</v>
      </c>
      <c r="D6" s="325" t="s">
        <v>637</v>
      </c>
      <c r="E6" s="320" t="s">
        <v>33</v>
      </c>
      <c r="F6" s="326" t="s">
        <v>639</v>
      </c>
      <c r="G6" s="325" t="s">
        <v>640</v>
      </c>
      <c r="H6" s="320" t="s">
        <v>33</v>
      </c>
      <c r="I6" s="1"/>
    </row>
    <row r="7" spans="1:9">
      <c r="A7" s="706" t="s">
        <v>22</v>
      </c>
      <c r="B7" s="207" t="s">
        <v>635</v>
      </c>
      <c r="C7" s="240">
        <v>58.904619999999994</v>
      </c>
      <c r="D7" s="174">
        <v>35.096870299999999</v>
      </c>
      <c r="E7" s="175">
        <v>5.9985097000000005</v>
      </c>
      <c r="F7" s="240">
        <v>55.9051057</v>
      </c>
      <c r="G7" s="174">
        <v>36.719958699999999</v>
      </c>
      <c r="H7" s="175">
        <v>7.3749355000000003</v>
      </c>
      <c r="I7" s="1"/>
    </row>
    <row r="8" spans="1:9">
      <c r="A8" s="708"/>
      <c r="B8" s="216" t="s">
        <v>636</v>
      </c>
      <c r="C8" s="239">
        <v>48.068393799999996</v>
      </c>
      <c r="D8" s="178">
        <v>44.269415500000001</v>
      </c>
      <c r="E8" s="179">
        <v>7.6621907</v>
      </c>
      <c r="F8" s="239">
        <v>50.028615799999997</v>
      </c>
      <c r="G8" s="178">
        <v>40.896083700000005</v>
      </c>
      <c r="H8" s="179">
        <v>9.0753004999999991</v>
      </c>
      <c r="I8" s="1"/>
    </row>
    <row r="9" spans="1:9">
      <c r="A9" s="706" t="s">
        <v>477</v>
      </c>
      <c r="B9" s="207" t="s">
        <v>635</v>
      </c>
      <c r="C9" s="240">
        <v>58.936070900000004</v>
      </c>
      <c r="D9" s="174">
        <v>38.124125100000001</v>
      </c>
      <c r="E9" s="175">
        <v>2.9398040000000001</v>
      </c>
      <c r="F9" s="240">
        <v>53.846153799999996</v>
      </c>
      <c r="G9" s="174">
        <v>42.112125200000001</v>
      </c>
      <c r="H9" s="175">
        <v>4.0417209999999999</v>
      </c>
      <c r="I9" s="1"/>
    </row>
    <row r="10" spans="1:9">
      <c r="A10" s="708"/>
      <c r="B10" s="216" t="s">
        <v>636</v>
      </c>
      <c r="C10" s="239">
        <v>50.102344299999999</v>
      </c>
      <c r="D10" s="178">
        <v>45.996987599999997</v>
      </c>
      <c r="E10" s="179">
        <v>3.9006681000000003</v>
      </c>
      <c r="F10" s="239">
        <v>52.478929100000002</v>
      </c>
      <c r="G10" s="178">
        <v>42.830937000000006</v>
      </c>
      <c r="H10" s="179">
        <v>4.6901339000000002</v>
      </c>
      <c r="I10" s="1"/>
    </row>
    <row r="11" spans="1:9">
      <c r="A11" s="706" t="s">
        <v>608</v>
      </c>
      <c r="B11" s="207" t="s">
        <v>635</v>
      </c>
      <c r="C11" s="240">
        <v>47.894736799999997</v>
      </c>
      <c r="D11" s="174">
        <v>37.368421099999999</v>
      </c>
      <c r="E11" s="175">
        <v>14.7368421</v>
      </c>
      <c r="F11" s="240">
        <v>48.120300799999995</v>
      </c>
      <c r="G11" s="174">
        <v>33.082706799999997</v>
      </c>
      <c r="H11" s="175">
        <v>18.796992500000002</v>
      </c>
      <c r="I11" s="1"/>
    </row>
    <row r="12" spans="1:9">
      <c r="A12" s="708"/>
      <c r="B12" s="216" t="s">
        <v>636</v>
      </c>
      <c r="C12" s="239">
        <v>41.046984800000004</v>
      </c>
      <c r="D12" s="178">
        <v>41.749907499999999</v>
      </c>
      <c r="E12" s="179">
        <v>17.2031077</v>
      </c>
      <c r="F12" s="239">
        <v>40.0437637</v>
      </c>
      <c r="G12" s="178">
        <v>34.198186899999996</v>
      </c>
      <c r="H12" s="179">
        <v>25.758049400000001</v>
      </c>
      <c r="I12" s="1"/>
    </row>
    <row r="13" spans="1:9">
      <c r="A13" s="706" t="s">
        <v>34</v>
      </c>
      <c r="B13" s="207" t="s">
        <v>635</v>
      </c>
      <c r="C13" s="240">
        <v>69.322709200000006</v>
      </c>
      <c r="D13" s="174">
        <v>17.529880500000001</v>
      </c>
      <c r="E13" s="175">
        <v>13.1474104</v>
      </c>
      <c r="F13" s="240">
        <v>74.641148299999998</v>
      </c>
      <c r="G13" s="174">
        <v>8.1339712999999989</v>
      </c>
      <c r="H13" s="175">
        <v>17.2248804</v>
      </c>
      <c r="I13" s="1"/>
    </row>
    <row r="14" spans="1:9">
      <c r="A14" s="708"/>
      <c r="B14" s="216" t="s">
        <v>636</v>
      </c>
      <c r="C14" s="239">
        <v>37.765957399999998</v>
      </c>
      <c r="D14" s="178">
        <v>32.446808500000003</v>
      </c>
      <c r="E14" s="179">
        <v>29.787234000000002</v>
      </c>
      <c r="F14" s="239">
        <v>34.3154246</v>
      </c>
      <c r="G14" s="178">
        <v>30.329289399999997</v>
      </c>
      <c r="H14" s="179">
        <v>35.355286</v>
      </c>
      <c r="I14" s="1"/>
    </row>
    <row r="15" spans="1:9">
      <c r="A15" s="298" t="s">
        <v>642</v>
      </c>
      <c r="B15" s="216" t="s">
        <v>636</v>
      </c>
      <c r="C15" s="239">
        <v>29.734848499999998</v>
      </c>
      <c r="D15" s="178">
        <v>10.7954545</v>
      </c>
      <c r="E15" s="179">
        <v>59.469696999999996</v>
      </c>
      <c r="F15" s="239">
        <v>21.794871800000003</v>
      </c>
      <c r="G15" s="178">
        <v>14.1025641</v>
      </c>
      <c r="H15" s="179">
        <v>64.102564100000009</v>
      </c>
      <c r="I15" s="1"/>
    </row>
    <row r="16" spans="1:9">
      <c r="A16" s="1"/>
      <c r="B16" s="1"/>
      <c r="C16" s="1"/>
      <c r="D16" s="1"/>
      <c r="E16" s="1"/>
      <c r="F16" s="1"/>
      <c r="G16" s="1"/>
      <c r="H16" s="1"/>
      <c r="I16" s="1"/>
    </row>
    <row r="17" spans="1:12">
      <c r="A17" s="670" t="s">
        <v>641</v>
      </c>
      <c r="B17" s="670"/>
      <c r="C17" s="670"/>
      <c r="D17" s="670"/>
      <c r="E17" s="670"/>
      <c r="F17" s="670"/>
      <c r="G17" s="670"/>
      <c r="H17" s="670"/>
      <c r="I17" s="670"/>
      <c r="J17" s="670"/>
      <c r="K17" s="670"/>
      <c r="L17" s="670"/>
    </row>
    <row r="18" spans="1:12" ht="14.25" customHeight="1">
      <c r="A18" s="670"/>
      <c r="B18" s="670"/>
      <c r="C18" s="670"/>
      <c r="D18" s="670"/>
      <c r="E18" s="670"/>
      <c r="F18" s="670"/>
      <c r="G18" s="670"/>
      <c r="H18" s="670"/>
      <c r="I18" s="670"/>
      <c r="J18" s="670"/>
      <c r="K18" s="670"/>
      <c r="L18" s="670"/>
    </row>
    <row r="19" spans="1:12">
      <c r="A19" s="316" t="s">
        <v>580</v>
      </c>
    </row>
    <row r="20" spans="1:12">
      <c r="A20" s="316" t="s">
        <v>582</v>
      </c>
    </row>
    <row r="21" spans="1:12">
      <c r="A21" s="316" t="s">
        <v>583</v>
      </c>
    </row>
    <row r="22" spans="1:12">
      <c r="A22" s="817" t="s">
        <v>708</v>
      </c>
      <c r="B22" s="817"/>
      <c r="C22" s="817"/>
      <c r="D22" s="817"/>
      <c r="E22" s="817"/>
      <c r="F22" s="817"/>
      <c r="G22" s="817"/>
      <c r="H22" s="817"/>
      <c r="I22" s="817"/>
      <c r="J22" s="817"/>
      <c r="K22" s="817"/>
      <c r="L22" s="817"/>
    </row>
    <row r="23" spans="1:12" ht="27" customHeight="1">
      <c r="A23" s="817"/>
      <c r="B23" s="817"/>
      <c r="C23" s="817"/>
      <c r="D23" s="817"/>
      <c r="E23" s="817"/>
      <c r="F23" s="817"/>
      <c r="G23" s="817"/>
      <c r="H23" s="817"/>
      <c r="I23" s="817"/>
      <c r="J23" s="817"/>
      <c r="K23" s="817"/>
      <c r="L23" s="817"/>
    </row>
    <row r="24" spans="1:12">
      <c r="A24" s="670" t="s">
        <v>581</v>
      </c>
      <c r="B24" s="670"/>
      <c r="C24" s="670"/>
      <c r="D24" s="670"/>
      <c r="E24" s="670"/>
      <c r="F24" s="670"/>
      <c r="G24" s="670"/>
      <c r="H24" s="670"/>
      <c r="I24" s="670"/>
      <c r="J24" s="670"/>
      <c r="K24" s="670"/>
      <c r="L24" s="670"/>
    </row>
    <row r="25" spans="1:12" ht="14.25" customHeight="1">
      <c r="A25" s="670"/>
      <c r="B25" s="670"/>
      <c r="C25" s="670"/>
      <c r="D25" s="670"/>
      <c r="E25" s="670"/>
      <c r="F25" s="670"/>
      <c r="G25" s="670"/>
      <c r="H25" s="670"/>
      <c r="I25" s="670"/>
      <c r="J25" s="670"/>
      <c r="K25" s="670"/>
      <c r="L25" s="670"/>
    </row>
    <row r="26" spans="1:12">
      <c r="C26" s="1"/>
      <c r="D26" s="1"/>
      <c r="E26" s="1"/>
      <c r="F26" s="1"/>
      <c r="G26" s="1"/>
      <c r="H26" s="1"/>
    </row>
  </sheetData>
  <mergeCells count="13">
    <mergeCell ref="A24:L25"/>
    <mergeCell ref="A17:L18"/>
    <mergeCell ref="C4:E4"/>
    <mergeCell ref="F4:H4"/>
    <mergeCell ref="C5:E5"/>
    <mergeCell ref="F5:H5"/>
    <mergeCell ref="A7:A8"/>
    <mergeCell ref="A9:A10"/>
    <mergeCell ref="A11:A12"/>
    <mergeCell ref="A13:A14"/>
    <mergeCell ref="B4:B6"/>
    <mergeCell ref="A4:A6"/>
    <mergeCell ref="A22:L23"/>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baseColWidth="10" defaultRowHeight="15"/>
  <cols>
    <col min="1" max="1" width="29.85546875" customWidth="1"/>
    <col min="2" max="2" width="16.85546875" customWidth="1"/>
    <col min="3" max="6" width="15.7109375" customWidth="1"/>
  </cols>
  <sheetData>
    <row r="1" spans="1:8">
      <c r="A1" s="3" t="s">
        <v>54</v>
      </c>
      <c r="H1" s="72"/>
    </row>
    <row r="2" spans="1:8">
      <c r="A2" s="62" t="s">
        <v>322</v>
      </c>
    </row>
    <row r="4" spans="1:8">
      <c r="A4" s="7"/>
      <c r="B4" s="63"/>
      <c r="C4" s="671" t="s">
        <v>650</v>
      </c>
      <c r="D4" s="672"/>
      <c r="E4" s="672"/>
      <c r="F4" s="673"/>
    </row>
    <row r="5" spans="1:8">
      <c r="A5" s="46"/>
      <c r="B5" s="64"/>
      <c r="C5" s="671" t="s">
        <v>77</v>
      </c>
      <c r="D5" s="673"/>
      <c r="E5" s="671" t="s">
        <v>78</v>
      </c>
      <c r="F5" s="673"/>
    </row>
    <row r="6" spans="1:8">
      <c r="A6" s="46"/>
      <c r="B6" s="64"/>
      <c r="C6" s="671" t="s">
        <v>643</v>
      </c>
      <c r="D6" s="673"/>
      <c r="E6" s="671" t="s">
        <v>643</v>
      </c>
      <c r="F6" s="673"/>
    </row>
    <row r="7" spans="1:8" ht="31.5" customHeight="1">
      <c r="A7" s="8"/>
      <c r="B7" s="9"/>
      <c r="C7" s="292" t="s">
        <v>644</v>
      </c>
      <c r="D7" s="78" t="s">
        <v>645</v>
      </c>
      <c r="E7" s="292" t="s">
        <v>644</v>
      </c>
      <c r="F7" s="78" t="s">
        <v>645</v>
      </c>
    </row>
    <row r="8" spans="1:8">
      <c r="A8" s="23"/>
      <c r="B8" s="25" t="s">
        <v>9</v>
      </c>
      <c r="C8" s="66">
        <v>36.4516962647618</v>
      </c>
      <c r="D8" s="67">
        <v>10.7744995502914</v>
      </c>
      <c r="E8" s="68">
        <v>16.900705467928798</v>
      </c>
      <c r="F8" s="67">
        <v>14.445817442483399</v>
      </c>
    </row>
    <row r="9" spans="1:8">
      <c r="A9" s="777" t="s">
        <v>55</v>
      </c>
      <c r="B9" s="31" t="s">
        <v>56</v>
      </c>
      <c r="C9" s="32">
        <v>32.857628329908302</v>
      </c>
      <c r="D9" s="34">
        <v>14.523879291477799</v>
      </c>
      <c r="E9" s="33">
        <v>15.3229096761557</v>
      </c>
      <c r="F9" s="34">
        <v>16.404701902634901</v>
      </c>
    </row>
    <row r="10" spans="1:8">
      <c r="A10" s="674"/>
      <c r="B10" s="10" t="s">
        <v>57</v>
      </c>
      <c r="C10" s="21">
        <v>34.0640477632789</v>
      </c>
      <c r="D10" s="18">
        <v>11.903910871696599</v>
      </c>
      <c r="E10" s="11">
        <v>15.7583588512971</v>
      </c>
      <c r="F10" s="18">
        <v>14.6037911858984</v>
      </c>
    </row>
    <row r="11" spans="1:8">
      <c r="A11" s="674"/>
      <c r="B11" s="10" t="s">
        <v>58</v>
      </c>
      <c r="C11" s="21">
        <v>32.156545210196199</v>
      </c>
      <c r="D11" s="18">
        <v>12.3746957122639</v>
      </c>
      <c r="E11" s="11">
        <v>15.390769206474801</v>
      </c>
      <c r="F11" s="18">
        <v>14.936756888527</v>
      </c>
    </row>
    <row r="12" spans="1:8">
      <c r="A12" s="674"/>
      <c r="B12" s="10" t="s">
        <v>59</v>
      </c>
      <c r="C12" s="21">
        <v>34.157027855984602</v>
      </c>
      <c r="D12" s="18">
        <v>10.8975062501666</v>
      </c>
      <c r="E12" s="11">
        <v>17.175203601363499</v>
      </c>
      <c r="F12" s="18">
        <v>14.135025104446299</v>
      </c>
    </row>
    <row r="13" spans="1:8">
      <c r="A13" s="674"/>
      <c r="B13" s="10" t="s">
        <v>60</v>
      </c>
      <c r="C13" s="21">
        <v>37.5093312666164</v>
      </c>
      <c r="D13" s="18">
        <v>10.786580057975801</v>
      </c>
      <c r="E13" s="11">
        <v>15.4775747462163</v>
      </c>
      <c r="F13" s="18">
        <v>14.091467807052</v>
      </c>
    </row>
    <row r="14" spans="1:8">
      <c r="A14" s="674"/>
      <c r="B14" s="10" t="s">
        <v>61</v>
      </c>
      <c r="C14" s="21">
        <v>36.707575132221997</v>
      </c>
      <c r="D14" s="18">
        <v>10.5287221830649</v>
      </c>
      <c r="E14" s="11">
        <v>18.353672753149901</v>
      </c>
      <c r="F14" s="18">
        <v>13.4565702543629</v>
      </c>
    </row>
    <row r="15" spans="1:8">
      <c r="A15" s="674"/>
      <c r="B15" s="10" t="s">
        <v>17</v>
      </c>
      <c r="C15" s="21">
        <v>33.321582886598698</v>
      </c>
      <c r="D15" s="18">
        <v>13.860174444826599</v>
      </c>
      <c r="E15" s="11">
        <v>15.7718292926104</v>
      </c>
      <c r="F15" s="18">
        <v>16.277038366267</v>
      </c>
    </row>
    <row r="16" spans="1:8">
      <c r="A16" s="674"/>
      <c r="B16" s="10" t="s">
        <v>62</v>
      </c>
      <c r="C16" s="21">
        <v>36.507522855706497</v>
      </c>
      <c r="D16" s="18">
        <v>11.580089614840499</v>
      </c>
      <c r="E16" s="11">
        <v>19.3343369674811</v>
      </c>
      <c r="F16" s="18">
        <v>14.558901025723101</v>
      </c>
    </row>
    <row r="17" spans="1:6">
      <c r="A17" s="675"/>
      <c r="B17" s="16" t="s">
        <v>19</v>
      </c>
      <c r="C17" s="22">
        <v>45.1798911902683</v>
      </c>
      <c r="D17" s="20">
        <v>6.6115266008114002</v>
      </c>
      <c r="E17" s="15">
        <v>18.1575484843632</v>
      </c>
      <c r="F17" s="20">
        <v>13.8300860326719</v>
      </c>
    </row>
    <row r="18" spans="1:6">
      <c r="A18" s="777" t="s">
        <v>63</v>
      </c>
      <c r="B18" s="31" t="s">
        <v>64</v>
      </c>
      <c r="C18" s="32">
        <v>44.3678097757535</v>
      </c>
      <c r="D18" s="34">
        <v>5.2128036139454004</v>
      </c>
      <c r="E18" s="33">
        <v>19.6889590186736</v>
      </c>
      <c r="F18" s="34">
        <v>9.6067567945795496</v>
      </c>
    </row>
    <row r="19" spans="1:6">
      <c r="A19" s="675"/>
      <c r="B19" s="16" t="s">
        <v>646</v>
      </c>
      <c r="C19" s="22">
        <v>28.743544636951299</v>
      </c>
      <c r="D19" s="20">
        <v>16.190085813119701</v>
      </c>
      <c r="E19" s="15">
        <v>14.124956874076</v>
      </c>
      <c r="F19" s="20">
        <v>19.2631755286559</v>
      </c>
    </row>
    <row r="20" spans="1:6">
      <c r="A20" s="777" t="s">
        <v>65</v>
      </c>
      <c r="B20" s="31" t="s">
        <v>647</v>
      </c>
      <c r="C20" s="32">
        <v>45.005572777931398</v>
      </c>
      <c r="D20" s="34">
        <v>9.3162939223524006</v>
      </c>
      <c r="E20" s="33">
        <v>17.034619545224899</v>
      </c>
      <c r="F20" s="34">
        <v>16.6098595583411</v>
      </c>
    </row>
    <row r="21" spans="1:6">
      <c r="A21" s="674"/>
      <c r="B21" s="10" t="s">
        <v>648</v>
      </c>
      <c r="C21" s="21">
        <v>33.903720539871003</v>
      </c>
      <c r="D21" s="18">
        <v>12.4578817555965</v>
      </c>
      <c r="E21" s="11">
        <v>15.6963874635557</v>
      </c>
      <c r="F21" s="18">
        <v>15.6068620210338</v>
      </c>
    </row>
    <row r="22" spans="1:6">
      <c r="A22" s="674"/>
      <c r="B22" s="10" t="s">
        <v>66</v>
      </c>
      <c r="C22" s="21">
        <v>36.559330267258098</v>
      </c>
      <c r="D22" s="18">
        <v>10.5876221805302</v>
      </c>
      <c r="E22" s="11">
        <v>16.5105247060213</v>
      </c>
      <c r="F22" s="18">
        <v>14.1288515328571</v>
      </c>
    </row>
    <row r="23" spans="1:6">
      <c r="A23" s="675"/>
      <c r="B23" s="16" t="s">
        <v>649</v>
      </c>
      <c r="C23" s="22">
        <v>38.532803532102498</v>
      </c>
      <c r="D23" s="20">
        <v>8.4983371190239492</v>
      </c>
      <c r="E23" s="15">
        <v>18.886304505675302</v>
      </c>
      <c r="F23" s="20">
        <v>12.419867157038601</v>
      </c>
    </row>
    <row r="24" spans="1:6">
      <c r="A24" s="777" t="s">
        <v>67</v>
      </c>
      <c r="B24" s="31" t="s">
        <v>68</v>
      </c>
      <c r="C24" s="32">
        <v>33.953842623009997</v>
      </c>
      <c r="D24" s="34">
        <v>11.531941357918299</v>
      </c>
      <c r="E24" s="33">
        <v>16.1771977979047</v>
      </c>
      <c r="F24" s="34">
        <v>14.642342304662</v>
      </c>
    </row>
    <row r="25" spans="1:6">
      <c r="A25" s="675"/>
      <c r="B25" s="16" t="s">
        <v>69</v>
      </c>
      <c r="C25" s="22">
        <v>46.192582637914299</v>
      </c>
      <c r="D25" s="20">
        <v>7.8206684424815904</v>
      </c>
      <c r="E25" s="15">
        <v>19.756578082299601</v>
      </c>
      <c r="F25" s="20">
        <v>13.6700692405248</v>
      </c>
    </row>
    <row r="26" spans="1:6" ht="26.25">
      <c r="A26" s="777" t="s">
        <v>79</v>
      </c>
      <c r="B26" s="78" t="s">
        <v>82</v>
      </c>
      <c r="C26" s="32">
        <v>44.189897686802802</v>
      </c>
      <c r="D26" s="34">
        <v>7.4021287812067698</v>
      </c>
      <c r="E26" s="33">
        <v>18.1870278470949</v>
      </c>
      <c r="F26" s="34">
        <v>13.412689099108301</v>
      </c>
    </row>
    <row r="27" spans="1:6">
      <c r="A27" s="674"/>
      <c r="B27" s="79" t="s">
        <v>80</v>
      </c>
      <c r="C27" s="21">
        <v>36.028146399906902</v>
      </c>
      <c r="D27" s="18">
        <v>10.8969449741587</v>
      </c>
      <c r="E27" s="11">
        <v>17.011320495778701</v>
      </c>
      <c r="F27" s="18">
        <v>14.4356154389691</v>
      </c>
    </row>
    <row r="28" spans="1:6" ht="26.25">
      <c r="A28" s="675"/>
      <c r="B28" s="80" t="s">
        <v>83</v>
      </c>
      <c r="C28" s="22">
        <v>31.480304698762598</v>
      </c>
      <c r="D28" s="20">
        <v>12.9871339560941</v>
      </c>
      <c r="E28" s="15">
        <v>15.456911288817</v>
      </c>
      <c r="F28" s="20">
        <v>15.506177599174899</v>
      </c>
    </row>
    <row r="29" spans="1:6">
      <c r="A29" s="777" t="s">
        <v>70</v>
      </c>
      <c r="B29" s="31" t="s">
        <v>71</v>
      </c>
      <c r="C29" s="32">
        <v>33.307828472705403</v>
      </c>
      <c r="D29" s="34">
        <v>11.5451913911579</v>
      </c>
      <c r="E29" s="33">
        <v>16.669565099097799</v>
      </c>
      <c r="F29" s="34">
        <v>13.7296901502661</v>
      </c>
    </row>
    <row r="30" spans="1:6">
      <c r="A30" s="674"/>
      <c r="B30" s="10" t="s">
        <v>72</v>
      </c>
      <c r="C30" s="21">
        <v>36.970209063372103</v>
      </c>
      <c r="D30" s="18">
        <v>10.6101205375614</v>
      </c>
      <c r="E30" s="11">
        <v>15.3194319199012</v>
      </c>
      <c r="F30" s="18">
        <v>16.3948345012424</v>
      </c>
    </row>
    <row r="31" spans="1:6">
      <c r="A31" s="674"/>
      <c r="B31" s="10" t="s">
        <v>73</v>
      </c>
      <c r="C31" s="21">
        <v>42.433274061495702</v>
      </c>
      <c r="D31" s="18">
        <v>8.7845720930870694</v>
      </c>
      <c r="E31" s="11">
        <v>16.1011943108232</v>
      </c>
      <c r="F31" s="18">
        <v>15.8641475666854</v>
      </c>
    </row>
    <row r="32" spans="1:6">
      <c r="A32" s="675"/>
      <c r="B32" s="16" t="s">
        <v>74</v>
      </c>
      <c r="C32" s="22">
        <v>47.631936399898699</v>
      </c>
      <c r="D32" s="20">
        <v>8.5989504741957994</v>
      </c>
      <c r="E32" s="15">
        <v>21.45035237722</v>
      </c>
      <c r="F32" s="20">
        <v>14.2034211956134</v>
      </c>
    </row>
    <row r="33" spans="1:6">
      <c r="A33" s="674" t="s">
        <v>75</v>
      </c>
      <c r="B33" s="10" t="s">
        <v>76</v>
      </c>
      <c r="C33" s="69" t="s">
        <v>24</v>
      </c>
      <c r="D33" s="19" t="s">
        <v>24</v>
      </c>
      <c r="E33" s="11">
        <v>17.1392328513551</v>
      </c>
      <c r="F33" s="18">
        <v>11.894077378138901</v>
      </c>
    </row>
    <row r="34" spans="1:6">
      <c r="A34" s="675"/>
      <c r="B34" s="16" t="s">
        <v>34</v>
      </c>
      <c r="C34" s="70" t="s">
        <v>24</v>
      </c>
      <c r="D34" s="71" t="s">
        <v>24</v>
      </c>
      <c r="E34" s="15">
        <v>16.778044322299799</v>
      </c>
      <c r="F34" s="20">
        <v>15.758033067969601</v>
      </c>
    </row>
  </sheetData>
  <mergeCells count="12">
    <mergeCell ref="A24:A25"/>
    <mergeCell ref="A26:A28"/>
    <mergeCell ref="A29:A32"/>
    <mergeCell ref="A33:A34"/>
    <mergeCell ref="C4:F4"/>
    <mergeCell ref="C5:D5"/>
    <mergeCell ref="E5:F5"/>
    <mergeCell ref="A9:A17"/>
    <mergeCell ref="A18:A19"/>
    <mergeCell ref="A20:A23"/>
    <mergeCell ref="C6:D6"/>
    <mergeCell ref="E6:F6"/>
  </mergeCells>
  <pageMargins left="0.7" right="0.7" top="0.78740157499999996" bottom="0.78740157499999996"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heetViews>
  <sheetFormatPr baseColWidth="10" defaultRowHeight="15"/>
  <cols>
    <col min="1" max="1" width="29.85546875" customWidth="1"/>
    <col min="2" max="2" width="16.85546875" customWidth="1"/>
    <col min="3" max="6" width="18.28515625" customWidth="1"/>
  </cols>
  <sheetData>
    <row r="1" spans="1:6">
      <c r="A1" s="327" t="s">
        <v>651</v>
      </c>
    </row>
    <row r="2" spans="1:6">
      <c r="A2" s="6" t="s">
        <v>322</v>
      </c>
    </row>
    <row r="4" spans="1:6">
      <c r="A4" s="7"/>
      <c r="B4" s="75"/>
      <c r="C4" s="671" t="s">
        <v>650</v>
      </c>
      <c r="D4" s="672"/>
      <c r="E4" s="672"/>
      <c r="F4" s="673"/>
    </row>
    <row r="5" spans="1:6">
      <c r="A5" s="46"/>
      <c r="B5" s="76"/>
      <c r="C5" s="671" t="s">
        <v>77</v>
      </c>
      <c r="D5" s="673"/>
      <c r="E5" s="671" t="s">
        <v>78</v>
      </c>
      <c r="F5" s="673"/>
    </row>
    <row r="6" spans="1:6" ht="26.25">
      <c r="A6" s="65"/>
      <c r="B6" s="16"/>
      <c r="C6" s="292" t="s">
        <v>652</v>
      </c>
      <c r="D6" s="78" t="s">
        <v>653</v>
      </c>
      <c r="E6" s="292" t="s">
        <v>652</v>
      </c>
      <c r="F6" s="78" t="s">
        <v>653</v>
      </c>
    </row>
    <row r="7" spans="1:6">
      <c r="A7" s="23"/>
      <c r="B7" s="25" t="s">
        <v>9</v>
      </c>
      <c r="C7" s="66">
        <v>52.630007240678999</v>
      </c>
      <c r="D7" s="67">
        <v>5.1268219668326402</v>
      </c>
      <c r="E7" s="66">
        <v>43.164724800905397</v>
      </c>
      <c r="F7" s="67">
        <v>8.7504198479566195</v>
      </c>
    </row>
    <row r="8" spans="1:6">
      <c r="A8" s="777" t="s">
        <v>55</v>
      </c>
      <c r="B8" s="293" t="s">
        <v>56</v>
      </c>
      <c r="C8" s="32">
        <v>55.5658520123743</v>
      </c>
      <c r="D8" s="34">
        <v>4.0054301632531599</v>
      </c>
      <c r="E8" s="32">
        <v>40.874144253653199</v>
      </c>
      <c r="F8" s="34">
        <v>9.6613435792761901</v>
      </c>
    </row>
    <row r="9" spans="1:6">
      <c r="A9" s="674"/>
      <c r="B9" s="291" t="s">
        <v>57</v>
      </c>
      <c r="C9" s="21">
        <v>52.8024831345584</v>
      </c>
      <c r="D9" s="18">
        <v>5.1547508399067601</v>
      </c>
      <c r="E9" s="21">
        <v>44.403667056742897</v>
      </c>
      <c r="F9" s="18">
        <v>7.82945008467654</v>
      </c>
    </row>
    <row r="10" spans="1:6">
      <c r="A10" s="674"/>
      <c r="B10" s="291" t="s">
        <v>58</v>
      </c>
      <c r="C10" s="21">
        <v>50.351501446859402</v>
      </c>
      <c r="D10" s="18">
        <v>5.4482449266542901</v>
      </c>
      <c r="E10" s="21">
        <v>41.1548704208193</v>
      </c>
      <c r="F10" s="18">
        <v>8.8640651335587002</v>
      </c>
    </row>
    <row r="11" spans="1:6">
      <c r="A11" s="674"/>
      <c r="B11" s="291" t="s">
        <v>59</v>
      </c>
      <c r="C11" s="21">
        <v>51.978480070754401</v>
      </c>
      <c r="D11" s="18">
        <v>5.1481507674806704</v>
      </c>
      <c r="E11" s="21">
        <v>45.6962774779713</v>
      </c>
      <c r="F11" s="18">
        <v>7.9078924517128799</v>
      </c>
    </row>
    <row r="12" spans="1:6">
      <c r="A12" s="674"/>
      <c r="B12" s="291" t="s">
        <v>60</v>
      </c>
      <c r="C12" s="21">
        <v>56.656161701210898</v>
      </c>
      <c r="D12" s="18">
        <v>4.2833682819233401</v>
      </c>
      <c r="E12" s="21">
        <v>44.392585220470203</v>
      </c>
      <c r="F12" s="18">
        <v>9.4163589591072494</v>
      </c>
    </row>
    <row r="13" spans="1:6">
      <c r="A13" s="674"/>
      <c r="B13" s="291" t="s">
        <v>61</v>
      </c>
      <c r="C13" s="21">
        <v>54.828840104676303</v>
      </c>
      <c r="D13" s="18">
        <v>4.6198101511182799</v>
      </c>
      <c r="E13" s="21">
        <v>45.477565232026897</v>
      </c>
      <c r="F13" s="18">
        <v>7.6799726304018696</v>
      </c>
    </row>
    <row r="14" spans="1:6">
      <c r="A14" s="674"/>
      <c r="B14" s="291" t="s">
        <v>17</v>
      </c>
      <c r="C14" s="21">
        <v>53.062695387690397</v>
      </c>
      <c r="D14" s="18">
        <v>5.7284207294789704</v>
      </c>
      <c r="E14" s="21">
        <v>47.6610636299771</v>
      </c>
      <c r="F14" s="18">
        <v>7.2754685742259602</v>
      </c>
    </row>
    <row r="15" spans="1:6">
      <c r="A15" s="674"/>
      <c r="B15" s="291" t="s">
        <v>62</v>
      </c>
      <c r="C15" s="21">
        <v>51.089201791476697</v>
      </c>
      <c r="D15" s="18">
        <v>5.9148615596443497</v>
      </c>
      <c r="E15" s="21">
        <v>45.320349855652701</v>
      </c>
      <c r="F15" s="18">
        <v>7.6194655310582604</v>
      </c>
    </row>
    <row r="16" spans="1:6">
      <c r="A16" s="675"/>
      <c r="B16" s="294" t="s">
        <v>19</v>
      </c>
      <c r="C16" s="22">
        <v>52.385580144397203</v>
      </c>
      <c r="D16" s="20">
        <v>5.1032029372878096</v>
      </c>
      <c r="E16" s="22">
        <v>38.279968065864097</v>
      </c>
      <c r="F16" s="20">
        <v>10.9950002231745</v>
      </c>
    </row>
    <row r="17" spans="1:6">
      <c r="A17" s="777" t="s">
        <v>63</v>
      </c>
      <c r="B17" s="293" t="s">
        <v>64</v>
      </c>
      <c r="C17" s="32">
        <v>53.010875270550997</v>
      </c>
      <c r="D17" s="34">
        <v>4.2094563717404201</v>
      </c>
      <c r="E17" s="32">
        <v>43.251260991556499</v>
      </c>
      <c r="F17" s="34">
        <v>8.0678822884939105</v>
      </c>
    </row>
    <row r="18" spans="1:6">
      <c r="A18" s="675"/>
      <c r="B18" s="294" t="s">
        <v>646</v>
      </c>
      <c r="C18" s="22">
        <v>52.259144882485501</v>
      </c>
      <c r="D18" s="20">
        <v>6.0200877209537804</v>
      </c>
      <c r="E18" s="22">
        <v>43.078576713889603</v>
      </c>
      <c r="F18" s="20">
        <v>9.4298963146572401</v>
      </c>
    </row>
    <row r="19" spans="1:6">
      <c r="A19" s="777" t="s">
        <v>65</v>
      </c>
      <c r="B19" s="293" t="s">
        <v>647</v>
      </c>
      <c r="C19" s="32">
        <v>55.711812636619698</v>
      </c>
      <c r="D19" s="34">
        <v>6.1407399684669697</v>
      </c>
      <c r="E19" s="32">
        <v>44.129687711926401</v>
      </c>
      <c r="F19" s="34">
        <v>9.5555286377106192</v>
      </c>
    </row>
    <row r="20" spans="1:6">
      <c r="A20" s="674"/>
      <c r="B20" s="291" t="s">
        <v>648</v>
      </c>
      <c r="C20" s="21">
        <v>52.561131448010698</v>
      </c>
      <c r="D20" s="18">
        <v>5.5047718276748601</v>
      </c>
      <c r="E20" s="21">
        <v>44.153778468096597</v>
      </c>
      <c r="F20" s="18">
        <v>8.3122834895489692</v>
      </c>
    </row>
    <row r="21" spans="1:6">
      <c r="A21" s="674"/>
      <c r="B21" s="291" t="s">
        <v>66</v>
      </c>
      <c r="C21" s="21">
        <v>52.061984699537</v>
      </c>
      <c r="D21" s="18">
        <v>5.0657057313626099</v>
      </c>
      <c r="E21" s="21">
        <v>42.045015300671103</v>
      </c>
      <c r="F21" s="18">
        <v>8.9456217171930703</v>
      </c>
    </row>
    <row r="22" spans="1:6">
      <c r="A22" s="675"/>
      <c r="B22" s="294" t="s">
        <v>649</v>
      </c>
      <c r="C22" s="22">
        <v>52.475633101201602</v>
      </c>
      <c r="D22" s="20">
        <v>4.3127920603980501</v>
      </c>
      <c r="E22" s="22">
        <v>42.474600486092399</v>
      </c>
      <c r="F22" s="20">
        <v>8.9319659941353198</v>
      </c>
    </row>
    <row r="23" spans="1:6">
      <c r="A23" s="777" t="s">
        <v>67</v>
      </c>
      <c r="B23" s="293" t="s">
        <v>68</v>
      </c>
      <c r="C23" s="32">
        <v>52.289825660149901</v>
      </c>
      <c r="D23" s="34">
        <v>5.0138387591492997</v>
      </c>
      <c r="E23" s="32">
        <v>43.343847621712797</v>
      </c>
      <c r="F23" s="34">
        <v>8.5065351316425701</v>
      </c>
    </row>
    <row r="24" spans="1:6">
      <c r="A24" s="675"/>
      <c r="B24" s="294" t="s">
        <v>69</v>
      </c>
      <c r="C24" s="22">
        <v>53.956561243399101</v>
      </c>
      <c r="D24" s="20">
        <v>5.5674135740938597</v>
      </c>
      <c r="E24" s="22">
        <v>42.457690621994601</v>
      </c>
      <c r="F24" s="20">
        <v>9.7130730875152906</v>
      </c>
    </row>
    <row r="25" spans="1:6" ht="26.25">
      <c r="A25" s="777" t="s">
        <v>79</v>
      </c>
      <c r="B25" s="78" t="s">
        <v>82</v>
      </c>
      <c r="C25" s="32">
        <v>53.111435466650398</v>
      </c>
      <c r="D25" s="34">
        <v>5.0386015909886304</v>
      </c>
      <c r="E25" s="32">
        <v>39.850786911193403</v>
      </c>
      <c r="F25" s="34">
        <v>10.3644778991296</v>
      </c>
    </row>
    <row r="26" spans="1:6">
      <c r="A26" s="674"/>
      <c r="B26" s="79" t="s">
        <v>80</v>
      </c>
      <c r="C26" s="21">
        <v>51.482279638745403</v>
      </c>
      <c r="D26" s="18">
        <v>5.6195314715689504</v>
      </c>
      <c r="E26" s="21">
        <v>42.652525353257097</v>
      </c>
      <c r="F26" s="18">
        <v>8.6577693160507998</v>
      </c>
    </row>
    <row r="27" spans="1:6" ht="26.25">
      <c r="A27" s="675"/>
      <c r="B27" s="80" t="s">
        <v>83</v>
      </c>
      <c r="C27" s="22">
        <v>53.151929891188701</v>
      </c>
      <c r="D27" s="20">
        <v>4.8218596208509901</v>
      </c>
      <c r="E27" s="22">
        <v>47.171111735616002</v>
      </c>
      <c r="F27" s="20">
        <v>7.2308572444649899</v>
      </c>
    </row>
    <row r="28" spans="1:6">
      <c r="A28" s="777" t="s">
        <v>70</v>
      </c>
      <c r="B28" s="293" t="s">
        <v>71</v>
      </c>
      <c r="C28" s="32">
        <v>53.1777509160679</v>
      </c>
      <c r="D28" s="34">
        <v>4.69454124540849</v>
      </c>
      <c r="E28" s="32">
        <v>44.279099986901599</v>
      </c>
      <c r="F28" s="34">
        <v>7.9494046157745402</v>
      </c>
    </row>
    <row r="29" spans="1:6">
      <c r="A29" s="674"/>
      <c r="B29" s="291" t="s">
        <v>72</v>
      </c>
      <c r="C29" s="21">
        <v>51.494654500281101</v>
      </c>
      <c r="D29" s="18">
        <v>5.6037784964916497</v>
      </c>
      <c r="E29" s="21">
        <v>41.509039555680801</v>
      </c>
      <c r="F29" s="18">
        <v>9.7584405258118707</v>
      </c>
    </row>
    <row r="30" spans="1:6">
      <c r="A30" s="674"/>
      <c r="B30" s="291" t="s">
        <v>73</v>
      </c>
      <c r="C30" s="21">
        <v>51.577487494251997</v>
      </c>
      <c r="D30" s="18">
        <v>5.4520519843081097</v>
      </c>
      <c r="E30" s="21">
        <v>39.924541332512497</v>
      </c>
      <c r="F30" s="18">
        <v>10.693825321211699</v>
      </c>
    </row>
    <row r="31" spans="1:6">
      <c r="A31" s="675"/>
      <c r="B31" s="294" t="s">
        <v>74</v>
      </c>
      <c r="C31" s="22">
        <v>52.487078497373503</v>
      </c>
      <c r="D31" s="20">
        <v>6.4432312087219001</v>
      </c>
      <c r="E31" s="22">
        <v>41.944784571619302</v>
      </c>
      <c r="F31" s="20">
        <v>10.2083131403</v>
      </c>
    </row>
    <row r="32" spans="1:6">
      <c r="A32" s="674" t="s">
        <v>75</v>
      </c>
      <c r="B32" s="291" t="s">
        <v>76</v>
      </c>
      <c r="C32" s="69" t="s">
        <v>24</v>
      </c>
      <c r="D32" s="19" t="s">
        <v>24</v>
      </c>
      <c r="E32" s="21">
        <v>41.001521876480702</v>
      </c>
      <c r="F32" s="18">
        <v>8.9491417629527099</v>
      </c>
    </row>
    <row r="33" spans="1:6">
      <c r="A33" s="675"/>
      <c r="B33" s="294" t="s">
        <v>34</v>
      </c>
      <c r="C33" s="70" t="s">
        <v>24</v>
      </c>
      <c r="D33" s="71" t="s">
        <v>24</v>
      </c>
      <c r="E33" s="22">
        <v>44.277137745387201</v>
      </c>
      <c r="F33" s="20">
        <v>8.6482284039181998</v>
      </c>
    </row>
    <row r="34" spans="1:6">
      <c r="A34" s="74"/>
      <c r="B34" s="9"/>
      <c r="C34" s="73"/>
      <c r="D34" s="73"/>
      <c r="E34" s="11"/>
      <c r="F34" s="11"/>
    </row>
    <row r="35" spans="1:6">
      <c r="A35" s="74"/>
      <c r="B35" s="9"/>
      <c r="C35" s="73"/>
      <c r="D35" s="73"/>
      <c r="E35" s="11"/>
      <c r="F35" s="11"/>
    </row>
  </sheetData>
  <mergeCells count="10">
    <mergeCell ref="A32:A33"/>
    <mergeCell ref="C4:F4"/>
    <mergeCell ref="C5:D5"/>
    <mergeCell ref="E5:F5"/>
    <mergeCell ref="A8:A16"/>
    <mergeCell ref="A17:A18"/>
    <mergeCell ref="A19:A22"/>
    <mergeCell ref="A23:A24"/>
    <mergeCell ref="A25:A27"/>
    <mergeCell ref="A28:A31"/>
  </mergeCells>
  <pageMargins left="0.7" right="0.7" top="0.78740157499999996" bottom="0.78740157499999996" header="0.3" footer="0.3"/>
  <pageSetup paperSize="9"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heetViews>
  <sheetFormatPr baseColWidth="10" defaultRowHeight="15"/>
  <cols>
    <col min="3" max="14" width="10.7109375" customWidth="1"/>
  </cols>
  <sheetData>
    <row r="1" spans="1:14">
      <c r="A1" s="3" t="s">
        <v>654</v>
      </c>
    </row>
    <row r="2" spans="1:14">
      <c r="A2" s="62" t="s">
        <v>194</v>
      </c>
    </row>
    <row r="4" spans="1:14">
      <c r="A4" s="7"/>
      <c r="B4" s="75"/>
      <c r="C4" s="671" t="s">
        <v>28</v>
      </c>
      <c r="D4" s="672"/>
      <c r="E4" s="672"/>
      <c r="F4" s="672"/>
      <c r="G4" s="672"/>
      <c r="H4" s="672"/>
      <c r="I4" s="672"/>
      <c r="J4" s="672"/>
      <c r="K4" s="672"/>
      <c r="L4" s="672"/>
      <c r="M4" s="672"/>
      <c r="N4" s="673"/>
    </row>
    <row r="5" spans="1:14">
      <c r="A5" s="46"/>
      <c r="B5" s="76"/>
      <c r="C5" s="671" t="s">
        <v>219</v>
      </c>
      <c r="D5" s="672"/>
      <c r="E5" s="672"/>
      <c r="F5" s="672"/>
      <c r="G5" s="672"/>
      <c r="H5" s="672"/>
      <c r="I5" s="672"/>
      <c r="J5" s="672"/>
      <c r="K5" s="672"/>
      <c r="L5" s="672"/>
      <c r="M5" s="672"/>
      <c r="N5" s="673"/>
    </row>
    <row r="6" spans="1:14">
      <c r="A6" s="46"/>
      <c r="B6" s="76"/>
      <c r="C6" s="671" t="s">
        <v>212</v>
      </c>
      <c r="D6" s="672"/>
      <c r="E6" s="672"/>
      <c r="F6" s="673"/>
      <c r="G6" s="671" t="s">
        <v>217</v>
      </c>
      <c r="H6" s="672"/>
      <c r="I6" s="672"/>
      <c r="J6" s="673"/>
      <c r="K6" s="671" t="s">
        <v>218</v>
      </c>
      <c r="L6" s="672"/>
      <c r="M6" s="672"/>
      <c r="N6" s="673"/>
    </row>
    <row r="7" spans="1:14" ht="26.25">
      <c r="A7" s="130"/>
      <c r="B7" s="131"/>
      <c r="C7" s="83" t="s">
        <v>213</v>
      </c>
      <c r="D7" s="84" t="s">
        <v>214</v>
      </c>
      <c r="E7" s="84" t="s">
        <v>215</v>
      </c>
      <c r="F7" s="85" t="s">
        <v>216</v>
      </c>
      <c r="G7" s="83" t="s">
        <v>213</v>
      </c>
      <c r="H7" s="84" t="s">
        <v>214</v>
      </c>
      <c r="I7" s="84" t="s">
        <v>215</v>
      </c>
      <c r="J7" s="85" t="s">
        <v>216</v>
      </c>
      <c r="K7" s="83" t="s">
        <v>213</v>
      </c>
      <c r="L7" s="84" t="s">
        <v>214</v>
      </c>
      <c r="M7" s="84" t="s">
        <v>215</v>
      </c>
      <c r="N7" s="85" t="s">
        <v>216</v>
      </c>
    </row>
    <row r="8" spans="1:14">
      <c r="A8" s="26" t="s">
        <v>9</v>
      </c>
      <c r="B8" s="26" t="s">
        <v>201</v>
      </c>
      <c r="C8" s="32">
        <v>64.825178840784844</v>
      </c>
      <c r="D8" s="33">
        <v>24.881805409075969</v>
      </c>
      <c r="E8" s="33">
        <v>5.7791155592203136</v>
      </c>
      <c r="F8" s="34">
        <v>4.5139001909188634</v>
      </c>
      <c r="G8" s="32">
        <v>82.781299425029871</v>
      </c>
      <c r="H8" s="33">
        <v>12.91449083527044</v>
      </c>
      <c r="I8" s="33">
        <v>2.265834132902945</v>
      </c>
      <c r="J8" s="34">
        <v>2.0383756067967478</v>
      </c>
      <c r="K8" s="32">
        <v>89.112924139480384</v>
      </c>
      <c r="L8" s="33">
        <v>7.6514206615834999</v>
      </c>
      <c r="M8" s="33">
        <v>1.576802767857894</v>
      </c>
      <c r="N8" s="34">
        <v>1.6588524310782231</v>
      </c>
    </row>
    <row r="9" spans="1:14">
      <c r="A9" s="27" t="s">
        <v>211</v>
      </c>
      <c r="B9" s="27" t="s">
        <v>206</v>
      </c>
      <c r="C9" s="21">
        <v>59.87370400402029</v>
      </c>
      <c r="D9" s="11">
        <v>27.29954928230158</v>
      </c>
      <c r="E9" s="11">
        <v>6.9006971257590184</v>
      </c>
      <c r="F9" s="18">
        <v>5.9260495879191017</v>
      </c>
      <c r="G9" s="21">
        <v>84.251005040915643</v>
      </c>
      <c r="H9" s="11">
        <v>12.173428114932801</v>
      </c>
      <c r="I9" s="11">
        <v>2.181080890953921</v>
      </c>
      <c r="J9" s="18">
        <v>1.394485953197621</v>
      </c>
      <c r="K9" s="21">
        <v>91.11988042126012</v>
      </c>
      <c r="L9" s="11">
        <v>6.6232255657443933</v>
      </c>
      <c r="M9" s="11">
        <v>1.0634377536372119</v>
      </c>
      <c r="N9" s="18">
        <v>1.193456259358278</v>
      </c>
    </row>
    <row r="10" spans="1:14">
      <c r="A10" s="27" t="s">
        <v>210</v>
      </c>
      <c r="B10" s="27" t="s">
        <v>207</v>
      </c>
      <c r="C10" s="21">
        <v>57.14650186199551</v>
      </c>
      <c r="D10" s="11">
        <v>29.420876254612931</v>
      </c>
      <c r="E10" s="11">
        <v>7.7596303531128896</v>
      </c>
      <c r="F10" s="18">
        <v>5.6729915302786784</v>
      </c>
      <c r="G10" s="21">
        <v>65.078082145964586</v>
      </c>
      <c r="H10" s="11">
        <v>26.66613148706011</v>
      </c>
      <c r="I10" s="11">
        <v>5.149431653339942</v>
      </c>
      <c r="J10" s="18">
        <v>3.106354713635358</v>
      </c>
      <c r="K10" s="21">
        <v>77.029697695759126</v>
      </c>
      <c r="L10" s="11">
        <v>17.47000378622521</v>
      </c>
      <c r="M10" s="11">
        <v>2.9616156853150089</v>
      </c>
      <c r="N10" s="18">
        <v>2.5386828327006699</v>
      </c>
    </row>
    <row r="11" spans="1:14">
      <c r="A11" s="27" t="s">
        <v>209</v>
      </c>
      <c r="B11" s="27" t="s">
        <v>208</v>
      </c>
      <c r="C11" s="21">
        <v>63.793792549157047</v>
      </c>
      <c r="D11" s="11">
        <v>25.729576338530912</v>
      </c>
      <c r="E11" s="11">
        <v>6.572473660802328</v>
      </c>
      <c r="F11" s="18">
        <v>3.9041574515097119</v>
      </c>
      <c r="G11" s="21">
        <v>51.842267766756478</v>
      </c>
      <c r="H11" s="11">
        <v>38.016679975919963</v>
      </c>
      <c r="I11" s="11">
        <v>6.1326928884155434</v>
      </c>
      <c r="J11" s="18">
        <v>4.008359368908021</v>
      </c>
      <c r="K11" s="21">
        <v>63.386549612227547</v>
      </c>
      <c r="L11" s="11">
        <v>27.117325624458189</v>
      </c>
      <c r="M11" s="11">
        <v>5.9019572538602452</v>
      </c>
      <c r="N11" s="18">
        <v>3.5941675094540209</v>
      </c>
    </row>
    <row r="12" spans="1:14">
      <c r="A12" s="28" t="s">
        <v>200</v>
      </c>
      <c r="B12" s="28" t="s">
        <v>200</v>
      </c>
      <c r="C12" s="22">
        <v>55.530940314525878</v>
      </c>
      <c r="D12" s="15">
        <v>29.03487522817289</v>
      </c>
      <c r="E12" s="15">
        <v>8.1186868687576013</v>
      </c>
      <c r="F12" s="20">
        <v>7.3154975885436251</v>
      </c>
      <c r="G12" s="22">
        <v>73.889008468090267</v>
      </c>
      <c r="H12" s="15">
        <v>19.44324276457407</v>
      </c>
      <c r="I12" s="15">
        <v>3.7261566529408099</v>
      </c>
      <c r="J12" s="20">
        <v>2.9415921143948518</v>
      </c>
      <c r="K12" s="22">
        <v>80.283005883407682</v>
      </c>
      <c r="L12" s="15">
        <v>14.72103239833044</v>
      </c>
      <c r="M12" s="15">
        <v>2.5223327517446799</v>
      </c>
      <c r="N12" s="20">
        <v>2.4736289665171931</v>
      </c>
    </row>
    <row r="14" spans="1:14">
      <c r="A14" s="328" t="s">
        <v>655</v>
      </c>
    </row>
    <row r="19" spans="2:14">
      <c r="B19" s="62"/>
      <c r="C19" s="62"/>
      <c r="D19" s="62"/>
      <c r="E19" s="62"/>
      <c r="F19" s="62"/>
      <c r="G19" s="62"/>
      <c r="H19" s="62"/>
      <c r="I19" s="62"/>
      <c r="J19" s="62"/>
      <c r="K19" s="62"/>
      <c r="L19" s="62"/>
      <c r="M19" s="62"/>
      <c r="N19" s="62"/>
    </row>
    <row r="20" spans="2:14">
      <c r="B20" s="62"/>
      <c r="G20" s="64"/>
    </row>
    <row r="21" spans="2:14">
      <c r="B21" s="62"/>
    </row>
    <row r="22" spans="2:14">
      <c r="B22" s="62"/>
    </row>
    <row r="23" spans="2:14">
      <c r="B23" s="62"/>
    </row>
    <row r="24" spans="2:14">
      <c r="B24" s="62"/>
    </row>
    <row r="25" spans="2:14">
      <c r="B25" s="62"/>
      <c r="C25" s="62"/>
      <c r="D25" s="62"/>
      <c r="E25" s="62"/>
      <c r="F25" s="62"/>
      <c r="G25" s="62"/>
      <c r="H25" s="62"/>
      <c r="I25" s="62"/>
      <c r="J25" s="62"/>
      <c r="K25" s="62"/>
      <c r="L25" s="62"/>
      <c r="M25" s="62"/>
      <c r="N25" s="62"/>
    </row>
    <row r="26" spans="2:14">
      <c r="B26" s="62"/>
      <c r="C26" s="62"/>
      <c r="D26" s="62"/>
      <c r="E26" s="62"/>
      <c r="F26" s="62"/>
      <c r="G26" s="62"/>
      <c r="H26" s="62"/>
      <c r="I26" s="62"/>
      <c r="J26" s="62"/>
      <c r="K26" s="62"/>
      <c r="L26" s="62"/>
      <c r="M26" s="62"/>
      <c r="N26" s="62"/>
    </row>
    <row r="27" spans="2:14">
      <c r="B27" s="62"/>
      <c r="C27" s="62"/>
      <c r="D27" s="62"/>
      <c r="E27" s="62"/>
      <c r="F27" s="62"/>
      <c r="G27" s="62"/>
      <c r="H27" s="62"/>
      <c r="I27" s="62"/>
      <c r="J27" s="62"/>
      <c r="K27" s="62"/>
      <c r="L27" s="62"/>
      <c r="M27" s="62"/>
      <c r="N27" s="62"/>
    </row>
    <row r="28" spans="2:14">
      <c r="B28" s="62"/>
      <c r="C28" s="62"/>
      <c r="D28" s="62"/>
      <c r="E28" s="62"/>
      <c r="F28" s="62"/>
      <c r="G28" s="62"/>
      <c r="H28" s="62"/>
      <c r="I28" s="62"/>
      <c r="J28" s="62"/>
      <c r="K28" s="62"/>
      <c r="L28" s="62"/>
      <c r="M28" s="62"/>
      <c r="N28" s="62"/>
    </row>
  </sheetData>
  <mergeCells count="5">
    <mergeCell ref="C6:F6"/>
    <mergeCell ref="G6:J6"/>
    <mergeCell ref="K6:N6"/>
    <mergeCell ref="C5:N5"/>
    <mergeCell ref="C4:N4"/>
  </mergeCell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heetViews>
  <sheetFormatPr baseColWidth="10" defaultRowHeight="15"/>
  <cols>
    <col min="3" max="22" width="11.28515625" customWidth="1"/>
  </cols>
  <sheetData>
    <row r="1" spans="1:23">
      <c r="A1" s="3" t="s">
        <v>656</v>
      </c>
    </row>
    <row r="2" spans="1:23">
      <c r="A2" s="62" t="s">
        <v>194</v>
      </c>
    </row>
    <row r="4" spans="1:23">
      <c r="A4" s="7"/>
      <c r="B4" s="75"/>
      <c r="C4" s="671" t="s">
        <v>28</v>
      </c>
      <c r="D4" s="672"/>
      <c r="E4" s="672"/>
      <c r="F4" s="672"/>
      <c r="G4" s="672"/>
      <c r="H4" s="672"/>
      <c r="I4" s="672"/>
      <c r="J4" s="672"/>
      <c r="K4" s="672"/>
      <c r="L4" s="672"/>
      <c r="M4" s="672"/>
      <c r="N4" s="672"/>
      <c r="O4" s="672"/>
      <c r="P4" s="672"/>
      <c r="Q4" s="672"/>
      <c r="R4" s="672"/>
      <c r="S4" s="672"/>
      <c r="T4" s="672"/>
      <c r="U4" s="672"/>
      <c r="V4" s="673"/>
    </row>
    <row r="5" spans="1:23">
      <c r="A5" s="46"/>
      <c r="B5" s="76"/>
      <c r="C5" s="671" t="s">
        <v>195</v>
      </c>
      <c r="D5" s="672"/>
      <c r="E5" s="672"/>
      <c r="F5" s="672"/>
      <c r="G5" s="672"/>
      <c r="H5" s="672"/>
      <c r="I5" s="672"/>
      <c r="J5" s="672"/>
      <c r="K5" s="672"/>
      <c r="L5" s="672"/>
      <c r="M5" s="672"/>
      <c r="N5" s="672"/>
      <c r="O5" s="672"/>
      <c r="P5" s="672"/>
      <c r="Q5" s="672"/>
      <c r="R5" s="672"/>
      <c r="S5" s="672"/>
      <c r="T5" s="672"/>
      <c r="U5" s="672"/>
      <c r="V5" s="673"/>
    </row>
    <row r="6" spans="1:23" ht="30" customHeight="1">
      <c r="A6" s="46"/>
      <c r="B6" s="10"/>
      <c r="C6" s="831" t="s">
        <v>202</v>
      </c>
      <c r="D6" s="832"/>
      <c r="E6" s="832"/>
      <c r="F6" s="833"/>
      <c r="G6" s="831" t="s">
        <v>203</v>
      </c>
      <c r="H6" s="832"/>
      <c r="I6" s="832"/>
      <c r="J6" s="833"/>
      <c r="K6" s="831" t="s">
        <v>205</v>
      </c>
      <c r="L6" s="832"/>
      <c r="M6" s="832"/>
      <c r="N6" s="833"/>
      <c r="O6" s="831" t="s">
        <v>204</v>
      </c>
      <c r="P6" s="832"/>
      <c r="Q6" s="832"/>
      <c r="R6" s="833"/>
      <c r="S6" s="831" t="s">
        <v>657</v>
      </c>
      <c r="T6" s="832"/>
      <c r="U6" s="832"/>
      <c r="V6" s="833"/>
    </row>
    <row r="7" spans="1:23" ht="39">
      <c r="A7" s="130"/>
      <c r="B7" s="16"/>
      <c r="C7" s="83" t="s">
        <v>196</v>
      </c>
      <c r="D7" s="84" t="s">
        <v>197</v>
      </c>
      <c r="E7" s="84" t="s">
        <v>198</v>
      </c>
      <c r="F7" s="85" t="s">
        <v>199</v>
      </c>
      <c r="G7" s="83" t="s">
        <v>196</v>
      </c>
      <c r="H7" s="84" t="s">
        <v>197</v>
      </c>
      <c r="I7" s="84" t="s">
        <v>198</v>
      </c>
      <c r="J7" s="85" t="s">
        <v>199</v>
      </c>
      <c r="K7" s="83" t="s">
        <v>196</v>
      </c>
      <c r="L7" s="84" t="s">
        <v>197</v>
      </c>
      <c r="M7" s="84" t="s">
        <v>198</v>
      </c>
      <c r="N7" s="85" t="s">
        <v>199</v>
      </c>
      <c r="O7" s="83" t="s">
        <v>196</v>
      </c>
      <c r="P7" s="84" t="s">
        <v>197</v>
      </c>
      <c r="Q7" s="84" t="s">
        <v>198</v>
      </c>
      <c r="R7" s="85" t="s">
        <v>199</v>
      </c>
      <c r="S7" s="83" t="s">
        <v>196</v>
      </c>
      <c r="T7" s="84" t="s">
        <v>197</v>
      </c>
      <c r="U7" s="84" t="s">
        <v>198</v>
      </c>
      <c r="V7" s="85" t="s">
        <v>199</v>
      </c>
    </row>
    <row r="8" spans="1:23">
      <c r="A8" s="26" t="s">
        <v>9</v>
      </c>
      <c r="B8" s="26" t="s">
        <v>201</v>
      </c>
      <c r="C8" s="32">
        <v>10.254788452806901</v>
      </c>
      <c r="D8" s="33">
        <v>13.98419102266182</v>
      </c>
      <c r="E8" s="33">
        <v>34.369578982402608</v>
      </c>
      <c r="F8" s="34">
        <v>41.391441542128668</v>
      </c>
      <c r="G8" s="32">
        <v>6.824503822658075</v>
      </c>
      <c r="H8" s="33">
        <v>12.87387524080872</v>
      </c>
      <c r="I8" s="33">
        <v>34.257668864027281</v>
      </c>
      <c r="J8" s="34">
        <v>46.043952072505917</v>
      </c>
      <c r="K8" s="32">
        <v>10.8282153308845</v>
      </c>
      <c r="L8" s="33">
        <v>17.730038754372149</v>
      </c>
      <c r="M8" s="33">
        <v>38.077259427741957</v>
      </c>
      <c r="N8" s="34">
        <v>33.364486487001372</v>
      </c>
      <c r="O8" s="32">
        <v>9.6644721387116039</v>
      </c>
      <c r="P8" s="33">
        <v>16.693572006898979</v>
      </c>
      <c r="Q8" s="33">
        <v>42.499628997985731</v>
      </c>
      <c r="R8" s="34">
        <v>31.142326856403692</v>
      </c>
      <c r="S8" s="32">
        <v>11.612478047287521</v>
      </c>
      <c r="T8" s="33">
        <v>16.61758328106016</v>
      </c>
      <c r="U8" s="33">
        <v>38.595224067753499</v>
      </c>
      <c r="V8" s="34">
        <v>33.174714603898821</v>
      </c>
      <c r="W8" s="129"/>
    </row>
    <row r="9" spans="1:23">
      <c r="A9" s="27" t="s">
        <v>211</v>
      </c>
      <c r="B9" s="27" t="s">
        <v>206</v>
      </c>
      <c r="C9" s="21">
        <v>7.5168854071820927</v>
      </c>
      <c r="D9" s="11">
        <v>16.56202781525975</v>
      </c>
      <c r="E9" s="11">
        <v>41.488726243823471</v>
      </c>
      <c r="F9" s="18">
        <v>34.432360533734681</v>
      </c>
      <c r="G9" s="21">
        <v>6.2296266512188652</v>
      </c>
      <c r="H9" s="11">
        <v>17.350418088395429</v>
      </c>
      <c r="I9" s="11">
        <v>44.181076034990923</v>
      </c>
      <c r="J9" s="18">
        <v>32.23887922539479</v>
      </c>
      <c r="K9" s="21">
        <v>8.2457125709243968</v>
      </c>
      <c r="L9" s="11">
        <v>21.895212937661672</v>
      </c>
      <c r="M9" s="11">
        <v>45.579679764292521</v>
      </c>
      <c r="N9" s="18">
        <v>24.279394727121431</v>
      </c>
      <c r="O9" s="21">
        <v>6.5959624611057102</v>
      </c>
      <c r="P9" s="11">
        <v>19.800186023330362</v>
      </c>
      <c r="Q9" s="11">
        <v>46.913940442778092</v>
      </c>
      <c r="R9" s="18">
        <v>26.68991107278584</v>
      </c>
      <c r="S9" s="21">
        <v>8.9333127566042254</v>
      </c>
      <c r="T9" s="11">
        <v>22.421596347718829</v>
      </c>
      <c r="U9" s="11">
        <v>53.382438763428731</v>
      </c>
      <c r="V9" s="18">
        <v>15.26265213224821</v>
      </c>
      <c r="W9" s="129"/>
    </row>
    <row r="10" spans="1:23">
      <c r="A10" s="27" t="s">
        <v>210</v>
      </c>
      <c r="B10" s="27" t="s">
        <v>207</v>
      </c>
      <c r="C10" s="21">
        <v>5.8253234670864584</v>
      </c>
      <c r="D10" s="11">
        <v>15.319167655452491</v>
      </c>
      <c r="E10" s="11">
        <v>45.363877629992523</v>
      </c>
      <c r="F10" s="18">
        <v>33.491631247468533</v>
      </c>
      <c r="G10" s="21">
        <v>5.9289365253972504</v>
      </c>
      <c r="H10" s="11">
        <v>18.203555815937801</v>
      </c>
      <c r="I10" s="11">
        <v>53.731090961922384</v>
      </c>
      <c r="J10" s="18">
        <v>22.136416696742572</v>
      </c>
      <c r="K10" s="21">
        <v>6.4294631836072904</v>
      </c>
      <c r="L10" s="11">
        <v>19.50828654140685</v>
      </c>
      <c r="M10" s="11">
        <v>50.151964705494713</v>
      </c>
      <c r="N10" s="18">
        <v>23.91028556949114</v>
      </c>
      <c r="O10" s="21">
        <v>7.6290849179101938</v>
      </c>
      <c r="P10" s="11">
        <v>22.61276772639372</v>
      </c>
      <c r="Q10" s="11">
        <v>51.146892361346573</v>
      </c>
      <c r="R10" s="18">
        <v>18.611254994349508</v>
      </c>
      <c r="S10" s="21">
        <v>10.2855101431782</v>
      </c>
      <c r="T10" s="11">
        <v>26.545905579918472</v>
      </c>
      <c r="U10" s="11">
        <v>53.402233316374989</v>
      </c>
      <c r="V10" s="18">
        <v>9.7663509605283298</v>
      </c>
      <c r="W10" s="129"/>
    </row>
    <row r="11" spans="1:23">
      <c r="A11" s="27" t="s">
        <v>209</v>
      </c>
      <c r="B11" s="27" t="s">
        <v>208</v>
      </c>
      <c r="C11" s="21">
        <v>7.2417791039946184</v>
      </c>
      <c r="D11" s="11">
        <v>20.256789884323361</v>
      </c>
      <c r="E11" s="11">
        <v>48.45785316750009</v>
      </c>
      <c r="F11" s="18">
        <v>24.043577844181929</v>
      </c>
      <c r="G11" s="21">
        <v>4.4123367766388766</v>
      </c>
      <c r="H11" s="11">
        <v>14.26696053034677</v>
      </c>
      <c r="I11" s="11">
        <v>50.074981263931548</v>
      </c>
      <c r="J11" s="18">
        <v>31.245721429082788</v>
      </c>
      <c r="K11" s="21">
        <v>6.5983920542666787</v>
      </c>
      <c r="L11" s="11">
        <v>22.011966422419011</v>
      </c>
      <c r="M11" s="11">
        <v>51.176240924678972</v>
      </c>
      <c r="N11" s="18">
        <v>20.213400598635349</v>
      </c>
      <c r="O11" s="21">
        <v>9.1770147887951712</v>
      </c>
      <c r="P11" s="11">
        <v>28.946533406492819</v>
      </c>
      <c r="Q11" s="11">
        <v>52.382324191665312</v>
      </c>
      <c r="R11" s="18">
        <v>9.4941276130467269</v>
      </c>
      <c r="S11" s="21">
        <v>7.3948014702625411</v>
      </c>
      <c r="T11" s="11">
        <v>23.851565280443229</v>
      </c>
      <c r="U11" s="11">
        <v>56.920011533250317</v>
      </c>
      <c r="V11" s="18">
        <v>11.833621716043901</v>
      </c>
      <c r="W11" s="129"/>
    </row>
    <row r="12" spans="1:23">
      <c r="A12" s="28" t="s">
        <v>200</v>
      </c>
      <c r="B12" s="28" t="s">
        <v>200</v>
      </c>
      <c r="C12" s="22">
        <v>8.716221066875157</v>
      </c>
      <c r="D12" s="15">
        <v>16.982394165268801</v>
      </c>
      <c r="E12" s="15">
        <v>42.036943541237633</v>
      </c>
      <c r="F12" s="20">
        <v>32.264441226618409</v>
      </c>
      <c r="G12" s="22">
        <v>6.8283168399094478</v>
      </c>
      <c r="H12" s="15">
        <v>14.69657742983158</v>
      </c>
      <c r="I12" s="15">
        <v>44.5468847114008</v>
      </c>
      <c r="J12" s="20">
        <v>33.928221018858167</v>
      </c>
      <c r="K12" s="22">
        <v>9.6608536442680411</v>
      </c>
      <c r="L12" s="15">
        <v>19.083924212911651</v>
      </c>
      <c r="M12" s="15">
        <v>44.380170065820458</v>
      </c>
      <c r="N12" s="20">
        <v>26.87505207699985</v>
      </c>
      <c r="O12" s="22">
        <v>10.906767371403131</v>
      </c>
      <c r="P12" s="15">
        <v>22.234924960943651</v>
      </c>
      <c r="Q12" s="15">
        <v>48.164523936391163</v>
      </c>
      <c r="R12" s="20">
        <v>18.693783731262059</v>
      </c>
      <c r="S12" s="22">
        <v>10.952259497866329</v>
      </c>
      <c r="T12" s="15">
        <v>21.215970738218711</v>
      </c>
      <c r="U12" s="15">
        <v>49.461042171758287</v>
      </c>
      <c r="V12" s="20">
        <v>18.37072759215668</v>
      </c>
      <c r="W12" s="129"/>
    </row>
    <row r="14" spans="1:23">
      <c r="I14" s="64"/>
    </row>
    <row r="20" spans="5:5">
      <c r="E20" s="64"/>
    </row>
  </sheetData>
  <mergeCells count="7">
    <mergeCell ref="C5:V5"/>
    <mergeCell ref="C4:V4"/>
    <mergeCell ref="C6:F6"/>
    <mergeCell ref="G6:J6"/>
    <mergeCell ref="K6:N6"/>
    <mergeCell ref="O6:R6"/>
    <mergeCell ref="S6:V6"/>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heetViews>
  <sheetFormatPr baseColWidth="10" defaultRowHeight="15"/>
  <cols>
    <col min="1" max="1" width="27.7109375" customWidth="1"/>
  </cols>
  <sheetData>
    <row r="1" spans="1:3">
      <c r="A1" s="3" t="s">
        <v>658</v>
      </c>
    </row>
    <row r="2" spans="1:3">
      <c r="A2" s="62" t="s">
        <v>194</v>
      </c>
    </row>
    <row r="4" spans="1:3">
      <c r="A4" s="836" t="s">
        <v>280</v>
      </c>
      <c r="B4" s="837"/>
      <c r="C4" s="838"/>
    </row>
    <row r="5" spans="1:3">
      <c r="A5" s="834" t="s">
        <v>279</v>
      </c>
      <c r="B5" s="835"/>
      <c r="C5" s="132" t="s">
        <v>278</v>
      </c>
    </row>
    <row r="6" spans="1:3">
      <c r="A6" s="94" t="s">
        <v>9</v>
      </c>
      <c r="B6" s="31" t="s">
        <v>201</v>
      </c>
      <c r="C6" s="58">
        <v>-0.46906229918118048</v>
      </c>
    </row>
    <row r="7" spans="1:3">
      <c r="A7" s="96" t="s">
        <v>254</v>
      </c>
      <c r="B7" s="10" t="s">
        <v>255</v>
      </c>
      <c r="C7" s="59">
        <v>-0.38666516184281852</v>
      </c>
    </row>
    <row r="8" spans="1:3">
      <c r="A8" s="96" t="s">
        <v>211</v>
      </c>
      <c r="B8" s="10" t="s">
        <v>206</v>
      </c>
      <c r="C8" s="59">
        <v>-0.3734569960475258</v>
      </c>
    </row>
    <row r="9" spans="1:3">
      <c r="A9" s="96" t="s">
        <v>283</v>
      </c>
      <c r="B9" s="10" t="s">
        <v>267</v>
      </c>
      <c r="C9" s="59">
        <v>-0.3668155261888808</v>
      </c>
    </row>
    <row r="10" spans="1:3">
      <c r="A10" s="96" t="s">
        <v>248</v>
      </c>
      <c r="B10" s="10" t="s">
        <v>249</v>
      </c>
      <c r="C10" s="59">
        <v>-0.31995914374169893</v>
      </c>
    </row>
    <row r="11" spans="1:3">
      <c r="A11" s="96" t="s">
        <v>284</v>
      </c>
      <c r="B11" s="10" t="s">
        <v>270</v>
      </c>
      <c r="C11" s="59">
        <v>-0.3086545060272024</v>
      </c>
    </row>
    <row r="12" spans="1:3">
      <c r="A12" s="96" t="s">
        <v>273</v>
      </c>
      <c r="B12" s="10" t="s">
        <v>274</v>
      </c>
      <c r="C12" s="59">
        <v>-0.28999343971675851</v>
      </c>
    </row>
    <row r="13" spans="1:3">
      <c r="A13" s="96" t="s">
        <v>285</v>
      </c>
      <c r="B13" s="10" t="s">
        <v>266</v>
      </c>
      <c r="C13" s="59">
        <v>-0.27612025163406212</v>
      </c>
    </row>
    <row r="14" spans="1:3">
      <c r="A14" s="96" t="s">
        <v>222</v>
      </c>
      <c r="B14" s="10" t="s">
        <v>223</v>
      </c>
      <c r="C14" s="59">
        <v>-0.22777305582777241</v>
      </c>
    </row>
    <row r="15" spans="1:3">
      <c r="A15" s="96" t="s">
        <v>264</v>
      </c>
      <c r="B15" s="10" t="s">
        <v>265</v>
      </c>
      <c r="C15" s="59">
        <v>-0.19630378030966891</v>
      </c>
    </row>
    <row r="16" spans="1:3">
      <c r="A16" s="96" t="s">
        <v>258</v>
      </c>
      <c r="B16" s="10" t="s">
        <v>259</v>
      </c>
      <c r="C16" s="59">
        <v>-0.17341535873063771</v>
      </c>
    </row>
    <row r="17" spans="1:3">
      <c r="A17" s="96" t="s">
        <v>228</v>
      </c>
      <c r="B17" s="10" t="s">
        <v>277</v>
      </c>
      <c r="C17" s="59">
        <v>-0.16389866474093809</v>
      </c>
    </row>
    <row r="18" spans="1:3">
      <c r="A18" s="96" t="s">
        <v>240</v>
      </c>
      <c r="B18" s="10" t="s">
        <v>241</v>
      </c>
      <c r="C18" s="59">
        <v>-0.13914648114301911</v>
      </c>
    </row>
    <row r="19" spans="1:3">
      <c r="A19" s="96" t="s">
        <v>238</v>
      </c>
      <c r="B19" s="10" t="s">
        <v>239</v>
      </c>
      <c r="C19" s="59">
        <v>-0.1163997282792011</v>
      </c>
    </row>
    <row r="20" spans="1:3">
      <c r="A20" s="96" t="s">
        <v>244</v>
      </c>
      <c r="B20" s="10" t="s">
        <v>245</v>
      </c>
      <c r="C20" s="59">
        <v>-8.5783783055469007E-2</v>
      </c>
    </row>
    <row r="21" spans="1:3">
      <c r="A21" s="96" t="s">
        <v>236</v>
      </c>
      <c r="B21" s="10" t="s">
        <v>237</v>
      </c>
      <c r="C21" s="59">
        <v>-6.2557938365604193E-2</v>
      </c>
    </row>
    <row r="22" spans="1:3">
      <c r="A22" s="96" t="s">
        <v>210</v>
      </c>
      <c r="B22" s="10" t="s">
        <v>207</v>
      </c>
      <c r="C22" s="59">
        <v>-4.5767303411786003E-2</v>
      </c>
    </row>
    <row r="23" spans="1:3">
      <c r="A23" s="96" t="s">
        <v>246</v>
      </c>
      <c r="B23" s="10" t="s">
        <v>247</v>
      </c>
      <c r="C23" s="59">
        <v>-4.47510941576073E-2</v>
      </c>
    </row>
    <row r="24" spans="1:3">
      <c r="A24" s="96" t="s">
        <v>229</v>
      </c>
      <c r="B24" s="10" t="s">
        <v>230</v>
      </c>
      <c r="C24" s="59">
        <v>4.5646840218506797E-2</v>
      </c>
    </row>
    <row r="25" spans="1:3">
      <c r="A25" s="96" t="s">
        <v>256</v>
      </c>
      <c r="B25" s="10" t="s">
        <v>257</v>
      </c>
      <c r="C25" s="59">
        <v>6.73219019285623E-2</v>
      </c>
    </row>
    <row r="26" spans="1:3">
      <c r="A26" s="96" t="s">
        <v>226</v>
      </c>
      <c r="B26" s="10" t="s">
        <v>227</v>
      </c>
      <c r="C26" s="59">
        <v>6.8951961688897001E-2</v>
      </c>
    </row>
    <row r="27" spans="1:3">
      <c r="A27" s="96" t="s">
        <v>268</v>
      </c>
      <c r="B27" s="10" t="s">
        <v>269</v>
      </c>
      <c r="C27" s="59">
        <v>7.8242664210662505E-2</v>
      </c>
    </row>
    <row r="28" spans="1:3">
      <c r="A28" s="96" t="s">
        <v>232</v>
      </c>
      <c r="B28" s="10" t="s">
        <v>233</v>
      </c>
      <c r="C28" s="59">
        <v>7.9993275561016902E-2</v>
      </c>
    </row>
    <row r="29" spans="1:3">
      <c r="A29" s="96" t="s">
        <v>262</v>
      </c>
      <c r="B29" s="10" t="s">
        <v>263</v>
      </c>
      <c r="C29" s="59">
        <v>0.1506988947826004</v>
      </c>
    </row>
    <row r="30" spans="1:3">
      <c r="A30" s="96" t="s">
        <v>271</v>
      </c>
      <c r="B30" s="10" t="s">
        <v>272</v>
      </c>
      <c r="C30" s="59">
        <v>0.19170737729043871</v>
      </c>
    </row>
    <row r="31" spans="1:3">
      <c r="A31" s="96" t="s">
        <v>209</v>
      </c>
      <c r="B31" s="10" t="s">
        <v>208</v>
      </c>
      <c r="C31" s="59">
        <v>0.2005498283810474</v>
      </c>
    </row>
    <row r="32" spans="1:3">
      <c r="A32" s="96" t="s">
        <v>927</v>
      </c>
      <c r="B32" s="10" t="s">
        <v>231</v>
      </c>
      <c r="C32" s="59">
        <v>0.21459940343101999</v>
      </c>
    </row>
    <row r="33" spans="1:8">
      <c r="A33" s="96" t="s">
        <v>220</v>
      </c>
      <c r="B33" s="10" t="s">
        <v>221</v>
      </c>
      <c r="C33" s="59">
        <v>0.23214532387542081</v>
      </c>
    </row>
    <row r="34" spans="1:8">
      <c r="A34" s="96" t="s">
        <v>252</v>
      </c>
      <c r="B34" s="10" t="s">
        <v>253</v>
      </c>
      <c r="C34" s="59">
        <v>0.24993134743002551</v>
      </c>
    </row>
    <row r="35" spans="1:8">
      <c r="A35" s="96" t="s">
        <v>242</v>
      </c>
      <c r="B35" s="10" t="s">
        <v>243</v>
      </c>
      <c r="C35" s="59">
        <v>0.27112630512097619</v>
      </c>
    </row>
    <row r="36" spans="1:8">
      <c r="A36" s="96" t="s">
        <v>234</v>
      </c>
      <c r="B36" s="10" t="s">
        <v>235</v>
      </c>
      <c r="C36" s="59">
        <v>0.30510055459030139</v>
      </c>
    </row>
    <row r="37" spans="1:8">
      <c r="A37" s="96" t="s">
        <v>224</v>
      </c>
      <c r="B37" s="10" t="s">
        <v>225</v>
      </c>
      <c r="C37" s="59">
        <v>0.3075791820372441</v>
      </c>
    </row>
    <row r="38" spans="1:8">
      <c r="A38" s="96" t="s">
        <v>275</v>
      </c>
      <c r="B38" s="10" t="s">
        <v>276</v>
      </c>
      <c r="C38" s="59">
        <v>0.34584877943113218</v>
      </c>
    </row>
    <row r="39" spans="1:8">
      <c r="A39" s="96" t="s">
        <v>260</v>
      </c>
      <c r="B39" s="10" t="s">
        <v>261</v>
      </c>
      <c r="C39" s="59">
        <v>0.46347919016290517</v>
      </c>
    </row>
    <row r="40" spans="1:8">
      <c r="A40" s="95" t="s">
        <v>250</v>
      </c>
      <c r="B40" s="16" t="s">
        <v>251</v>
      </c>
      <c r="C40" s="60">
        <v>0.48160534449675152</v>
      </c>
    </row>
    <row r="41" spans="1:8">
      <c r="A41" s="290"/>
      <c r="B41" s="290"/>
      <c r="C41" s="11"/>
    </row>
    <row r="42" spans="1:8">
      <c r="A42" s="839" t="s">
        <v>660</v>
      </c>
      <c r="B42" s="839"/>
      <c r="C42" s="839"/>
      <c r="D42" s="839"/>
      <c r="E42" s="839"/>
      <c r="F42" s="839"/>
      <c r="G42" s="839"/>
      <c r="H42" s="839"/>
    </row>
    <row r="43" spans="1:8">
      <c r="A43" s="839"/>
      <c r="B43" s="839"/>
      <c r="C43" s="839"/>
      <c r="D43" s="839"/>
      <c r="E43" s="839"/>
      <c r="F43" s="839"/>
      <c r="G43" s="839"/>
      <c r="H43" s="839"/>
    </row>
    <row r="44" spans="1:8">
      <c r="A44" s="839"/>
      <c r="B44" s="839"/>
      <c r="C44" s="839"/>
      <c r="D44" s="839"/>
      <c r="E44" s="839"/>
      <c r="F44" s="839"/>
      <c r="G44" s="839"/>
      <c r="H44" s="839"/>
    </row>
    <row r="45" spans="1:8">
      <c r="A45" s="62"/>
      <c r="B45" s="62"/>
      <c r="C45" s="62"/>
    </row>
    <row r="46" spans="1:8">
      <c r="A46" s="62"/>
      <c r="B46" s="62"/>
      <c r="C46" s="62"/>
    </row>
    <row r="47" spans="1:8">
      <c r="A47" s="3" t="s">
        <v>659</v>
      </c>
      <c r="B47" s="62"/>
    </row>
    <row r="48" spans="1:8">
      <c r="A48" s="62" t="s">
        <v>194</v>
      </c>
      <c r="B48" s="62"/>
    </row>
    <row r="50" spans="1:8">
      <c r="A50" s="836" t="s">
        <v>281</v>
      </c>
      <c r="B50" s="838"/>
    </row>
    <row r="51" spans="1:8">
      <c r="A51" s="42" t="s">
        <v>282</v>
      </c>
      <c r="B51" s="42" t="s">
        <v>278</v>
      </c>
    </row>
    <row r="52" spans="1:8">
      <c r="A52" s="26" t="s">
        <v>25</v>
      </c>
      <c r="B52" s="58">
        <v>-6.3438239011420913E-2</v>
      </c>
    </row>
    <row r="53" spans="1:8">
      <c r="A53" s="27" t="s">
        <v>26</v>
      </c>
      <c r="B53" s="59">
        <v>-0.39159292954023428</v>
      </c>
    </row>
    <row r="54" spans="1:8">
      <c r="A54" s="27" t="s">
        <v>35</v>
      </c>
      <c r="B54" s="59">
        <v>-0.30399506610938437</v>
      </c>
    </row>
    <row r="55" spans="1:8">
      <c r="A55" s="27" t="s">
        <v>36</v>
      </c>
      <c r="B55" s="59">
        <v>-0.56651606584241965</v>
      </c>
    </row>
    <row r="56" spans="1:8">
      <c r="A56" s="28" t="s">
        <v>34</v>
      </c>
      <c r="B56" s="60">
        <v>-0.50774973386459987</v>
      </c>
    </row>
    <row r="58" spans="1:8">
      <c r="A58" s="839" t="s">
        <v>661</v>
      </c>
      <c r="B58" s="839"/>
      <c r="C58" s="839"/>
      <c r="D58" s="839"/>
      <c r="E58" s="839"/>
      <c r="F58" s="839"/>
      <c r="G58" s="839"/>
      <c r="H58" s="839"/>
    </row>
    <row r="59" spans="1:8">
      <c r="A59" s="839"/>
      <c r="B59" s="839"/>
      <c r="C59" s="839"/>
      <c r="D59" s="839"/>
      <c r="E59" s="839"/>
      <c r="F59" s="839"/>
      <c r="G59" s="839"/>
      <c r="H59" s="839"/>
    </row>
    <row r="60" spans="1:8">
      <c r="A60" s="839"/>
      <c r="B60" s="839"/>
      <c r="C60" s="839"/>
      <c r="D60" s="839"/>
      <c r="E60" s="839"/>
      <c r="F60" s="839"/>
      <c r="G60" s="839"/>
      <c r="H60" s="839"/>
    </row>
  </sheetData>
  <mergeCells count="5">
    <mergeCell ref="A5:B5"/>
    <mergeCell ref="A4:C4"/>
    <mergeCell ref="A50:B50"/>
    <mergeCell ref="A42:H44"/>
    <mergeCell ref="A58:H60"/>
  </mergeCell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workbookViewId="0"/>
  </sheetViews>
  <sheetFormatPr baseColWidth="10" defaultRowHeight="15"/>
  <sheetData>
    <row r="1" spans="1:22">
      <c r="A1" s="3" t="s">
        <v>193</v>
      </c>
    </row>
    <row r="2" spans="1:22">
      <c r="A2" s="62" t="s">
        <v>194</v>
      </c>
    </row>
    <row r="4" spans="1:22">
      <c r="A4" s="7"/>
      <c r="B4" s="75"/>
      <c r="C4" s="671" t="s">
        <v>28</v>
      </c>
      <c r="D4" s="672"/>
      <c r="E4" s="672"/>
      <c r="F4" s="672"/>
      <c r="G4" s="672"/>
      <c r="H4" s="672"/>
      <c r="I4" s="672"/>
      <c r="J4" s="672"/>
      <c r="K4" s="672"/>
      <c r="L4" s="672"/>
      <c r="M4" s="672"/>
      <c r="N4" s="672"/>
      <c r="O4" s="672"/>
      <c r="P4" s="672"/>
      <c r="Q4" s="672"/>
      <c r="R4" s="672"/>
      <c r="S4" s="672"/>
      <c r="T4" s="672"/>
      <c r="U4" s="672"/>
      <c r="V4" s="673"/>
    </row>
    <row r="5" spans="1:22">
      <c r="A5" s="46"/>
      <c r="B5" s="76"/>
      <c r="C5" s="671" t="s">
        <v>286</v>
      </c>
      <c r="D5" s="672"/>
      <c r="E5" s="672"/>
      <c r="F5" s="672"/>
      <c r="G5" s="672"/>
      <c r="H5" s="672"/>
      <c r="I5" s="672"/>
      <c r="J5" s="672"/>
      <c r="K5" s="672"/>
      <c r="L5" s="672"/>
      <c r="M5" s="672"/>
      <c r="N5" s="672"/>
      <c r="O5" s="672"/>
      <c r="P5" s="672"/>
      <c r="Q5" s="672"/>
      <c r="R5" s="672"/>
      <c r="S5" s="672"/>
      <c r="T5" s="672"/>
      <c r="U5" s="672"/>
      <c r="V5" s="673"/>
    </row>
    <row r="6" spans="1:22" ht="30" customHeight="1">
      <c r="A6" s="96"/>
      <c r="B6" s="10"/>
      <c r="C6" s="840" t="s">
        <v>662</v>
      </c>
      <c r="D6" s="841"/>
      <c r="E6" s="841"/>
      <c r="F6" s="842"/>
      <c r="G6" s="840" t="s">
        <v>663</v>
      </c>
      <c r="H6" s="841"/>
      <c r="I6" s="841"/>
      <c r="J6" s="842"/>
      <c r="K6" s="840" t="s">
        <v>664</v>
      </c>
      <c r="L6" s="841"/>
      <c r="M6" s="841"/>
      <c r="N6" s="842"/>
      <c r="O6" s="840" t="s">
        <v>665</v>
      </c>
      <c r="P6" s="841"/>
      <c r="Q6" s="841"/>
      <c r="R6" s="842"/>
      <c r="S6" s="840" t="s">
        <v>666</v>
      </c>
      <c r="T6" s="841"/>
      <c r="U6" s="841"/>
      <c r="V6" s="842"/>
    </row>
    <row r="7" spans="1:22" ht="39">
      <c r="A7" s="357"/>
      <c r="B7" s="344"/>
      <c r="C7" s="83" t="s">
        <v>196</v>
      </c>
      <c r="D7" s="84" t="s">
        <v>197</v>
      </c>
      <c r="E7" s="84" t="s">
        <v>198</v>
      </c>
      <c r="F7" s="85" t="s">
        <v>199</v>
      </c>
      <c r="G7" s="83" t="s">
        <v>196</v>
      </c>
      <c r="H7" s="84" t="s">
        <v>197</v>
      </c>
      <c r="I7" s="84" t="s">
        <v>198</v>
      </c>
      <c r="J7" s="85" t="s">
        <v>199</v>
      </c>
      <c r="K7" s="83" t="s">
        <v>196</v>
      </c>
      <c r="L7" s="84" t="s">
        <v>197</v>
      </c>
      <c r="M7" s="84" t="s">
        <v>198</v>
      </c>
      <c r="N7" s="85" t="s">
        <v>199</v>
      </c>
      <c r="O7" s="83" t="s">
        <v>196</v>
      </c>
      <c r="P7" s="84" t="s">
        <v>197</v>
      </c>
      <c r="Q7" s="84" t="s">
        <v>198</v>
      </c>
      <c r="R7" s="85" t="s">
        <v>199</v>
      </c>
      <c r="S7" s="83" t="s">
        <v>196</v>
      </c>
      <c r="T7" s="84" t="s">
        <v>197</v>
      </c>
      <c r="U7" s="84" t="s">
        <v>198</v>
      </c>
      <c r="V7" s="85" t="s">
        <v>199</v>
      </c>
    </row>
    <row r="8" spans="1:22">
      <c r="A8" s="360" t="s">
        <v>9</v>
      </c>
      <c r="B8" s="293" t="s">
        <v>201</v>
      </c>
      <c r="C8" s="32">
        <v>34.501765751568172</v>
      </c>
      <c r="D8" s="33">
        <v>29.089681603336569</v>
      </c>
      <c r="E8" s="33">
        <v>22.235875287661859</v>
      </c>
      <c r="F8" s="34">
        <v>14.17267735743342</v>
      </c>
      <c r="G8" s="32">
        <v>29.5701597976546</v>
      </c>
      <c r="H8" s="33">
        <v>27.60682247504981</v>
      </c>
      <c r="I8" s="33">
        <v>25.956666773951859</v>
      </c>
      <c r="J8" s="34">
        <v>16.86635095334373</v>
      </c>
      <c r="K8" s="32">
        <v>16.757904608854481</v>
      </c>
      <c r="L8" s="33">
        <v>23.172744462542241</v>
      </c>
      <c r="M8" s="33">
        <v>29.16445397444965</v>
      </c>
      <c r="N8" s="34">
        <v>30.904896954153632</v>
      </c>
      <c r="O8" s="32">
        <v>30.696535467279919</v>
      </c>
      <c r="P8" s="33">
        <v>29.65463679894108</v>
      </c>
      <c r="Q8" s="33">
        <v>24.491698156392371</v>
      </c>
      <c r="R8" s="34">
        <v>15.15712957738665</v>
      </c>
      <c r="S8" s="32">
        <v>25.14368425710526</v>
      </c>
      <c r="T8" s="33">
        <v>31.51305198846779</v>
      </c>
      <c r="U8" s="33">
        <v>27.51869081821788</v>
      </c>
      <c r="V8" s="34">
        <v>15.82457293620906</v>
      </c>
    </row>
    <row r="9" spans="1:22">
      <c r="A9" s="357" t="s">
        <v>211</v>
      </c>
      <c r="B9" s="344" t="s">
        <v>206</v>
      </c>
      <c r="C9" s="21">
        <v>30.312896958752379</v>
      </c>
      <c r="D9" s="11">
        <v>33.385213530506597</v>
      </c>
      <c r="E9" s="11">
        <v>24.822471034432699</v>
      </c>
      <c r="F9" s="18">
        <v>11.47941847630833</v>
      </c>
      <c r="G9" s="21">
        <v>30.142653899428328</v>
      </c>
      <c r="H9" s="11">
        <v>30.576066147658061</v>
      </c>
      <c r="I9" s="11">
        <v>25.797227306059948</v>
      </c>
      <c r="J9" s="18">
        <v>13.484052646853661</v>
      </c>
      <c r="K9" s="21">
        <v>19.168512080124561</v>
      </c>
      <c r="L9" s="11">
        <v>30.227979615961761</v>
      </c>
      <c r="M9" s="11">
        <v>30.076820200930829</v>
      </c>
      <c r="N9" s="18">
        <v>20.526688102982849</v>
      </c>
      <c r="O9" s="21">
        <v>32.7523704624384</v>
      </c>
      <c r="P9" s="11">
        <v>33.543257967006568</v>
      </c>
      <c r="Q9" s="11">
        <v>23.549776312219219</v>
      </c>
      <c r="R9" s="18">
        <v>10.15459525833583</v>
      </c>
      <c r="S9" s="21">
        <v>20.090678459221309</v>
      </c>
      <c r="T9" s="11">
        <v>33.198350901881071</v>
      </c>
      <c r="U9" s="11">
        <v>31.09407655360998</v>
      </c>
      <c r="V9" s="18">
        <v>15.61689408528763</v>
      </c>
    </row>
    <row r="10" spans="1:22">
      <c r="A10" s="357" t="s">
        <v>210</v>
      </c>
      <c r="B10" s="344" t="s">
        <v>207</v>
      </c>
      <c r="C10" s="21">
        <v>37.601525386346509</v>
      </c>
      <c r="D10" s="11">
        <v>32.348676672288342</v>
      </c>
      <c r="E10" s="11">
        <v>22.76968358226863</v>
      </c>
      <c r="F10" s="18">
        <v>7.2801143590965358</v>
      </c>
      <c r="G10" s="21">
        <v>31.658720516690799</v>
      </c>
      <c r="H10" s="11">
        <v>33.833934406290858</v>
      </c>
      <c r="I10" s="11">
        <v>22.942800260602372</v>
      </c>
      <c r="J10" s="18">
        <v>11.564544816415991</v>
      </c>
      <c r="K10" s="21">
        <v>39.170002833056976</v>
      </c>
      <c r="L10" s="11">
        <v>35.111471444089851</v>
      </c>
      <c r="M10" s="11">
        <v>19.276623377847049</v>
      </c>
      <c r="N10" s="18">
        <v>6.4419023450061372</v>
      </c>
      <c r="O10" s="21">
        <v>40.944868437189271</v>
      </c>
      <c r="P10" s="11">
        <v>32.370947588702052</v>
      </c>
      <c r="Q10" s="11">
        <v>20.277187524623699</v>
      </c>
      <c r="R10" s="18">
        <v>6.4069964494849874</v>
      </c>
      <c r="S10" s="21">
        <v>28.311895823012559</v>
      </c>
      <c r="T10" s="11">
        <v>34.719148415833367</v>
      </c>
      <c r="U10" s="11">
        <v>26.036111400126241</v>
      </c>
      <c r="V10" s="18">
        <v>10.93284436102784</v>
      </c>
    </row>
    <row r="11" spans="1:22">
      <c r="A11" s="357" t="s">
        <v>209</v>
      </c>
      <c r="B11" s="344" t="s">
        <v>208</v>
      </c>
      <c r="C11" s="21">
        <v>39.998608045904028</v>
      </c>
      <c r="D11" s="11">
        <v>36.903380348544353</v>
      </c>
      <c r="E11" s="11">
        <v>17.969474554527409</v>
      </c>
      <c r="F11" s="18">
        <v>5.1285370510242121</v>
      </c>
      <c r="G11" s="21">
        <v>36.266973590552013</v>
      </c>
      <c r="H11" s="11">
        <v>38.191173885561568</v>
      </c>
      <c r="I11" s="11">
        <v>20.081368244932712</v>
      </c>
      <c r="J11" s="18">
        <v>5.4604842789537038</v>
      </c>
      <c r="K11" s="21">
        <v>51.309887060942081</v>
      </c>
      <c r="L11" s="11">
        <v>35.332842576092553</v>
      </c>
      <c r="M11" s="11">
        <v>10.653431786160381</v>
      </c>
      <c r="N11" s="18">
        <v>2.7038385768049928</v>
      </c>
      <c r="O11" s="21">
        <v>48.025189583179973</v>
      </c>
      <c r="P11" s="11">
        <v>35.940875085932547</v>
      </c>
      <c r="Q11" s="11">
        <v>12.91502989482834</v>
      </c>
      <c r="R11" s="18">
        <v>3.1189054360591459</v>
      </c>
      <c r="S11" s="21">
        <v>32.48216041506636</v>
      </c>
      <c r="T11" s="11">
        <v>42.186913995921621</v>
      </c>
      <c r="U11" s="11">
        <v>19.487441197950702</v>
      </c>
      <c r="V11" s="18">
        <v>5.843484391061315</v>
      </c>
    </row>
    <row r="12" spans="1:22">
      <c r="A12" s="359" t="s">
        <v>200</v>
      </c>
      <c r="B12" s="294" t="s">
        <v>200</v>
      </c>
      <c r="C12" s="22">
        <v>36.528406389780073</v>
      </c>
      <c r="D12" s="15">
        <v>31.899618237615542</v>
      </c>
      <c r="E12" s="15">
        <v>22.514973882361598</v>
      </c>
      <c r="F12" s="20">
        <v>9.0570014902427989</v>
      </c>
      <c r="G12" s="22">
        <v>37.514304466772252</v>
      </c>
      <c r="H12" s="15">
        <v>31.195644912839779</v>
      </c>
      <c r="I12" s="15">
        <v>21.91225193669953</v>
      </c>
      <c r="J12" s="20">
        <v>9.377798683688443</v>
      </c>
      <c r="K12" s="22">
        <v>39.229442968162338</v>
      </c>
      <c r="L12" s="15">
        <v>31.774037785555851</v>
      </c>
      <c r="M12" s="15">
        <v>20.037889262209301</v>
      </c>
      <c r="N12" s="20">
        <v>8.9586299840725108</v>
      </c>
      <c r="O12" s="22">
        <v>39.700742493555047</v>
      </c>
      <c r="P12" s="15">
        <v>33.502423924701489</v>
      </c>
      <c r="Q12" s="15">
        <v>19.880868772627821</v>
      </c>
      <c r="R12" s="20">
        <v>6.9159648091156409</v>
      </c>
      <c r="S12" s="22">
        <v>34.275448501598497</v>
      </c>
      <c r="T12" s="15">
        <v>34.402570507658297</v>
      </c>
      <c r="U12" s="15">
        <v>22.641891656066381</v>
      </c>
      <c r="V12" s="20">
        <v>8.6800893346768131</v>
      </c>
    </row>
    <row r="15" spans="1:22">
      <c r="F15" s="3"/>
    </row>
  </sheetData>
  <mergeCells count="7">
    <mergeCell ref="C4:V4"/>
    <mergeCell ref="C5:V5"/>
    <mergeCell ref="C6:F6"/>
    <mergeCell ref="G6:J6"/>
    <mergeCell ref="K6:N6"/>
    <mergeCell ref="O6:R6"/>
    <mergeCell ref="S6:V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baseColWidth="10" defaultRowHeight="15"/>
  <cols>
    <col min="1" max="1" width="30.28515625" customWidth="1"/>
    <col min="2" max="12" width="14.7109375" customWidth="1"/>
  </cols>
  <sheetData>
    <row r="1" spans="1:12">
      <c r="A1" s="3" t="s">
        <v>712</v>
      </c>
    </row>
    <row r="2" spans="1:12">
      <c r="A2" s="62" t="s">
        <v>29</v>
      </c>
    </row>
    <row r="4" spans="1:12">
      <c r="A4" s="676"/>
      <c r="B4" s="671" t="s">
        <v>89</v>
      </c>
      <c r="C4" s="672"/>
      <c r="D4" s="672"/>
      <c r="E4" s="672"/>
      <c r="F4" s="672"/>
      <c r="G4" s="672"/>
      <c r="H4" s="672"/>
      <c r="I4" s="672"/>
      <c r="J4" s="672"/>
      <c r="K4" s="672"/>
      <c r="L4" s="673"/>
    </row>
    <row r="5" spans="1:12">
      <c r="A5" s="677"/>
      <c r="B5" s="347" t="s">
        <v>84</v>
      </c>
      <c r="C5" s="116" t="s">
        <v>91</v>
      </c>
      <c r="D5" s="116" t="s">
        <v>92</v>
      </c>
      <c r="E5" s="116" t="s">
        <v>93</v>
      </c>
      <c r="F5" s="116" t="s">
        <v>94</v>
      </c>
      <c r="G5" s="116" t="s">
        <v>95</v>
      </c>
      <c r="H5" s="116" t="s">
        <v>96</v>
      </c>
      <c r="I5" s="116" t="s">
        <v>97</v>
      </c>
      <c r="J5" s="116" t="s">
        <v>98</v>
      </c>
      <c r="K5" s="116" t="s">
        <v>99</v>
      </c>
      <c r="L5" s="78" t="s">
        <v>85</v>
      </c>
    </row>
    <row r="6" spans="1:12" ht="26.25">
      <c r="A6" s="348" t="s">
        <v>102</v>
      </c>
      <c r="B6" s="33">
        <v>5.2915938344191993</v>
      </c>
      <c r="C6" s="33">
        <v>5.6216780252388601</v>
      </c>
      <c r="D6" s="33">
        <v>5.6000262449970499</v>
      </c>
      <c r="E6" s="33">
        <v>6.00369458128079</v>
      </c>
      <c r="F6" s="33">
        <v>6.3040912667191193</v>
      </c>
      <c r="G6" s="33">
        <v>6.3515993707393807</v>
      </c>
      <c r="H6" s="33">
        <v>6.5275886124306499</v>
      </c>
      <c r="I6" s="33">
        <v>6.5425594586860996</v>
      </c>
      <c r="J6" s="33">
        <v>6.5025475457801507</v>
      </c>
      <c r="K6" s="33">
        <v>6.3609195786099502</v>
      </c>
      <c r="L6" s="34">
        <v>6.443640648783119</v>
      </c>
    </row>
    <row r="7" spans="1:12" ht="26.25">
      <c r="A7" s="349" t="s">
        <v>101</v>
      </c>
      <c r="B7" s="11">
        <v>14.620165329149801</v>
      </c>
      <c r="C7" s="11">
        <v>15.671016401292901</v>
      </c>
      <c r="D7" s="11">
        <v>17.3023417574774</v>
      </c>
      <c r="E7" s="11">
        <v>19.5501526896876</v>
      </c>
      <c r="F7" s="11">
        <v>20.098294304712301</v>
      </c>
      <c r="G7" s="11">
        <v>21.615097651964</v>
      </c>
      <c r="H7" s="11">
        <v>22.081717529365498</v>
      </c>
      <c r="I7" s="11">
        <v>22.926990419557299</v>
      </c>
      <c r="J7" s="11">
        <v>23.273320699094498</v>
      </c>
      <c r="K7" s="11">
        <v>24.601684458988299</v>
      </c>
      <c r="L7" s="18">
        <v>25.5260382664591</v>
      </c>
    </row>
    <row r="8" spans="1:12" ht="30" customHeight="1">
      <c r="A8" s="349" t="s">
        <v>103</v>
      </c>
      <c r="B8" s="11">
        <v>8.1460674157303394</v>
      </c>
      <c r="C8" s="11">
        <v>10.588235294117601</v>
      </c>
      <c r="D8" s="11">
        <v>11.1405835543767</v>
      </c>
      <c r="E8" s="11">
        <v>13.438735177865599</v>
      </c>
      <c r="F8" s="11">
        <v>12.2037914691943</v>
      </c>
      <c r="G8" s="11">
        <v>16.877637130801702</v>
      </c>
      <c r="H8" s="11">
        <v>14.055793991416298</v>
      </c>
      <c r="I8" s="11">
        <v>13.222222222222198</v>
      </c>
      <c r="J8" s="11">
        <v>12.300683371298399</v>
      </c>
      <c r="K8" s="11">
        <v>11.744186046511599</v>
      </c>
      <c r="L8" s="18">
        <v>13.266761768901599</v>
      </c>
    </row>
    <row r="9" spans="1:12" ht="26.25">
      <c r="A9" s="350" t="s">
        <v>100</v>
      </c>
      <c r="B9" s="15">
        <v>7.2362049230846601</v>
      </c>
      <c r="C9" s="15">
        <v>7.7729369554074808</v>
      </c>
      <c r="D9" s="15">
        <v>8.1811905492482406</v>
      </c>
      <c r="E9" s="15">
        <v>8.9331978663957301</v>
      </c>
      <c r="F9" s="15">
        <v>9.3508550119407889</v>
      </c>
      <c r="G9" s="15">
        <v>9.8622116792005201</v>
      </c>
      <c r="H9" s="15">
        <v>10.075770202182099</v>
      </c>
      <c r="I9" s="15">
        <v>10.378611114692001</v>
      </c>
      <c r="J9" s="15">
        <v>10.562671254699501</v>
      </c>
      <c r="K9" s="15">
        <v>10.690366446815599</v>
      </c>
      <c r="L9" s="20">
        <v>11.134152964992799</v>
      </c>
    </row>
    <row r="11" spans="1:12">
      <c r="A11" s="62" t="s">
        <v>104</v>
      </c>
    </row>
    <row r="13" spans="1:12" s="514" customFormat="1" ht="51.75" customHeight="1">
      <c r="A13" s="523"/>
      <c r="B13" s="400" t="s">
        <v>899</v>
      </c>
      <c r="C13" s="369"/>
    </row>
    <row r="14" spans="1:12" s="514" customFormat="1">
      <c r="A14" s="522" t="s">
        <v>900</v>
      </c>
      <c r="B14" s="534">
        <v>0.87285679999999999</v>
      </c>
      <c r="C14" s="369"/>
    </row>
    <row r="15" spans="1:12">
      <c r="C15" s="515"/>
    </row>
    <row r="16" spans="1:12">
      <c r="C16" s="515"/>
    </row>
    <row r="17" spans="1:3">
      <c r="A17" s="515"/>
      <c r="B17" s="515"/>
      <c r="C17" s="515"/>
    </row>
  </sheetData>
  <mergeCells count="2">
    <mergeCell ref="B4:L4"/>
    <mergeCell ref="A4:A5"/>
  </mergeCells>
  <pageMargins left="0.7" right="0.7" top="0.78740157499999996" bottom="0.78740157499999996" header="0.3" footer="0.3"/>
  <pageSetup paperSize="9"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heetViews>
  <sheetFormatPr baseColWidth="10" defaultRowHeight="15"/>
  <cols>
    <col min="1" max="1" width="16.140625" customWidth="1"/>
    <col min="2" max="11" width="17.28515625" customWidth="1"/>
  </cols>
  <sheetData>
    <row r="1" spans="1:11">
      <c r="A1" s="3" t="s">
        <v>81</v>
      </c>
    </row>
    <row r="2" spans="1:11">
      <c r="A2" s="62" t="s">
        <v>29</v>
      </c>
    </row>
    <row r="4" spans="1:11">
      <c r="A4" s="846" t="s">
        <v>148</v>
      </c>
      <c r="B4" s="763" t="s">
        <v>147</v>
      </c>
      <c r="C4" s="763"/>
      <c r="D4" s="844" t="s">
        <v>168</v>
      </c>
      <c r="E4" s="764" t="s">
        <v>169</v>
      </c>
      <c r="F4" s="331"/>
      <c r="G4" s="846" t="s">
        <v>151</v>
      </c>
      <c r="H4" s="763" t="s">
        <v>147</v>
      </c>
      <c r="I4" s="763"/>
      <c r="J4" s="844" t="s">
        <v>168</v>
      </c>
      <c r="K4" s="764" t="s">
        <v>169</v>
      </c>
    </row>
    <row r="5" spans="1:11">
      <c r="A5" s="847"/>
      <c r="B5" s="437" t="s">
        <v>149</v>
      </c>
      <c r="C5" s="437" t="s">
        <v>150</v>
      </c>
      <c r="D5" s="845"/>
      <c r="E5" s="843"/>
      <c r="F5" s="331"/>
      <c r="G5" s="848"/>
      <c r="H5" s="437" t="s">
        <v>149</v>
      </c>
      <c r="I5" s="437" t="s">
        <v>150</v>
      </c>
      <c r="J5" s="845"/>
      <c r="K5" s="843"/>
    </row>
    <row r="6" spans="1:11">
      <c r="A6" s="454" t="s">
        <v>22</v>
      </c>
      <c r="B6" s="446">
        <v>95.612431444241324</v>
      </c>
      <c r="C6" s="446">
        <v>0.21041012728088027</v>
      </c>
      <c r="D6" s="455">
        <v>1.1037908316374048</v>
      </c>
      <c r="E6" s="447">
        <v>3.0733675968403986</v>
      </c>
      <c r="F6" s="331"/>
      <c r="G6" s="454" t="s">
        <v>22</v>
      </c>
      <c r="H6" s="446">
        <v>93.655493917380696</v>
      </c>
      <c r="I6" s="446">
        <v>0.63515694190134142</v>
      </c>
      <c r="J6" s="455">
        <v>1.7305174165575472</v>
      </c>
      <c r="K6" s="447">
        <v>3.9788317241604134</v>
      </c>
    </row>
    <row r="7" spans="1:11">
      <c r="A7" s="388" t="s">
        <v>152</v>
      </c>
      <c r="B7" s="448" t="s">
        <v>153</v>
      </c>
      <c r="C7" s="448" t="s">
        <v>153</v>
      </c>
      <c r="D7" s="456" t="s">
        <v>153</v>
      </c>
      <c r="E7" s="449" t="s">
        <v>153</v>
      </c>
      <c r="F7" s="331"/>
      <c r="G7" s="412" t="s">
        <v>152</v>
      </c>
      <c r="H7" s="448">
        <v>93.676527084133681</v>
      </c>
      <c r="I7" s="448">
        <v>0.76642335766423353</v>
      </c>
      <c r="J7" s="456">
        <v>1.5981559738762967</v>
      </c>
      <c r="K7" s="449">
        <v>3.9588935843257782</v>
      </c>
    </row>
    <row r="8" spans="1:11">
      <c r="A8" s="412" t="s">
        <v>154</v>
      </c>
      <c r="B8" s="448">
        <v>97.648902821316625</v>
      </c>
      <c r="C8" s="448">
        <v>0.36572622779519331</v>
      </c>
      <c r="D8" s="456">
        <v>0.67920585161964464</v>
      </c>
      <c r="E8" s="449">
        <v>1.3061650992685474</v>
      </c>
      <c r="F8" s="331"/>
      <c r="G8" s="412" t="s">
        <v>154</v>
      </c>
      <c r="H8" s="448">
        <v>93.618190022168605</v>
      </c>
      <c r="I8" s="448">
        <v>0.90243854589684736</v>
      </c>
      <c r="J8" s="456">
        <v>1.7264041747591861</v>
      </c>
      <c r="K8" s="449">
        <v>3.7529672571753672</v>
      </c>
    </row>
    <row r="9" spans="1:11">
      <c r="A9" s="412" t="s">
        <v>155</v>
      </c>
      <c r="B9" s="448">
        <v>96.323232323232318</v>
      </c>
      <c r="C9" s="448">
        <v>0.72727272727272729</v>
      </c>
      <c r="D9" s="456">
        <v>0.64646464646464641</v>
      </c>
      <c r="E9" s="449">
        <v>2.3030303030303028</v>
      </c>
      <c r="F9" s="331"/>
      <c r="G9" s="412" t="s">
        <v>155</v>
      </c>
      <c r="H9" s="448">
        <v>93.697999261399431</v>
      </c>
      <c r="I9" s="448">
        <v>0.67342993070188772</v>
      </c>
      <c r="J9" s="456">
        <v>1.453305237546977</v>
      </c>
      <c r="K9" s="449">
        <v>4.1752655703517041</v>
      </c>
    </row>
    <row r="10" spans="1:11">
      <c r="A10" s="416" t="s">
        <v>78</v>
      </c>
      <c r="B10" s="450">
        <v>95.145532261347441</v>
      </c>
      <c r="C10" s="450" t="s">
        <v>153</v>
      </c>
      <c r="D10" s="457">
        <v>1.3179320170974964</v>
      </c>
      <c r="E10" s="451">
        <v>3.5365357215550577</v>
      </c>
      <c r="F10" s="331"/>
      <c r="G10" s="416" t="s">
        <v>78</v>
      </c>
      <c r="H10" s="450">
        <v>93.622616699539776</v>
      </c>
      <c r="I10" s="450" t="s">
        <v>153</v>
      </c>
      <c r="J10" s="457">
        <v>2.2982591544464452</v>
      </c>
      <c r="K10" s="451">
        <v>4.0791241460137782</v>
      </c>
    </row>
    <row r="11" spans="1:11">
      <c r="A11" s="331"/>
      <c r="B11" s="331"/>
      <c r="C11" s="331"/>
      <c r="D11" s="331"/>
      <c r="E11" s="331"/>
      <c r="F11" s="331"/>
      <c r="G11" s="331"/>
      <c r="H11" s="331"/>
      <c r="I11" s="331"/>
      <c r="J11" s="331"/>
      <c r="K11" s="331"/>
    </row>
    <row r="12" spans="1:11">
      <c r="A12" s="846" t="s">
        <v>32</v>
      </c>
      <c r="B12" s="763" t="s">
        <v>147</v>
      </c>
      <c r="C12" s="763"/>
      <c r="D12" s="844" t="s">
        <v>168</v>
      </c>
      <c r="E12" s="764" t="s">
        <v>169</v>
      </c>
      <c r="F12" s="331"/>
      <c r="G12" s="846" t="s">
        <v>156</v>
      </c>
      <c r="H12" s="763" t="s">
        <v>147</v>
      </c>
      <c r="I12" s="763"/>
      <c r="J12" s="844" t="s">
        <v>168</v>
      </c>
      <c r="K12" s="764" t="s">
        <v>169</v>
      </c>
    </row>
    <row r="13" spans="1:11">
      <c r="A13" s="848"/>
      <c r="B13" s="437" t="s">
        <v>149</v>
      </c>
      <c r="C13" s="437" t="s">
        <v>150</v>
      </c>
      <c r="D13" s="845"/>
      <c r="E13" s="843"/>
      <c r="F13" s="331"/>
      <c r="G13" s="848"/>
      <c r="H13" s="437" t="s">
        <v>149</v>
      </c>
      <c r="I13" s="437" t="s">
        <v>150</v>
      </c>
      <c r="J13" s="845"/>
      <c r="K13" s="843"/>
    </row>
    <row r="14" spans="1:11">
      <c r="A14" s="454" t="s">
        <v>22</v>
      </c>
      <c r="B14" s="446">
        <v>94.495181215883278</v>
      </c>
      <c r="C14" s="446">
        <v>1.9318666585410444</v>
      </c>
      <c r="D14" s="455">
        <v>3.051461306077675</v>
      </c>
      <c r="E14" s="447">
        <v>0.52149081949801068</v>
      </c>
      <c r="F14" s="331"/>
      <c r="G14" s="454" t="s">
        <v>22</v>
      </c>
      <c r="H14" s="446">
        <v>86.296200202844545</v>
      </c>
      <c r="I14" s="446">
        <v>3.5014269877585678</v>
      </c>
      <c r="J14" s="455">
        <v>8.5914097695591671</v>
      </c>
      <c r="K14" s="447">
        <v>1.6109630398377244</v>
      </c>
    </row>
    <row r="15" spans="1:11">
      <c r="A15" s="412" t="s">
        <v>152</v>
      </c>
      <c r="B15" s="448">
        <v>96.610669991469251</v>
      </c>
      <c r="C15" s="448">
        <v>1.3255462956886934</v>
      </c>
      <c r="D15" s="456">
        <v>1.6044359866132947</v>
      </c>
      <c r="E15" s="449">
        <v>0.45934772622875514</v>
      </c>
      <c r="F15" s="331"/>
      <c r="G15" s="412" t="s">
        <v>157</v>
      </c>
      <c r="H15" s="448">
        <v>81.94508682672496</v>
      </c>
      <c r="I15" s="448">
        <v>3.7505781440524744</v>
      </c>
      <c r="J15" s="456">
        <v>11.949711979144768</v>
      </c>
      <c r="K15" s="449">
        <v>2.3546230500777865</v>
      </c>
    </row>
    <row r="16" spans="1:11">
      <c r="A16" s="412" t="s">
        <v>154</v>
      </c>
      <c r="B16" s="448">
        <v>95.56354087485316</v>
      </c>
      <c r="C16" s="448">
        <v>1.6101167852947276</v>
      </c>
      <c r="D16" s="456">
        <v>2.4082648054730149</v>
      </c>
      <c r="E16" s="449">
        <v>0.41807753437910306</v>
      </c>
      <c r="F16" s="331"/>
      <c r="G16" s="412" t="s">
        <v>158</v>
      </c>
      <c r="H16" s="448">
        <v>84.532307407064053</v>
      </c>
      <c r="I16" s="448">
        <v>4.236581069806248</v>
      </c>
      <c r="J16" s="456">
        <v>9.0571984796514329</v>
      </c>
      <c r="K16" s="449">
        <v>2.1739130434782608</v>
      </c>
    </row>
    <row r="17" spans="1:11">
      <c r="A17" s="412" t="s">
        <v>155</v>
      </c>
      <c r="B17" s="448">
        <v>93.397299218194746</v>
      </c>
      <c r="C17" s="448">
        <v>2.2068230277185501</v>
      </c>
      <c r="D17" s="456">
        <v>3.8699360341151388</v>
      </c>
      <c r="E17" s="449">
        <v>0.52594171997157069</v>
      </c>
      <c r="F17" s="331"/>
      <c r="G17" s="412" t="s">
        <v>159</v>
      </c>
      <c r="H17" s="448">
        <v>84.889170979396539</v>
      </c>
      <c r="I17" s="448">
        <v>5.5365686944634316</v>
      </c>
      <c r="J17" s="456">
        <v>8.0021482277121372</v>
      </c>
      <c r="K17" s="449">
        <v>1.5721120984278878</v>
      </c>
    </row>
    <row r="18" spans="1:11">
      <c r="A18" s="416" t="s">
        <v>78</v>
      </c>
      <c r="B18" s="450">
        <v>92.132732666739912</v>
      </c>
      <c r="C18" s="450">
        <v>2.6663736585723181</v>
      </c>
      <c r="D18" s="457">
        <v>4.504999450609823</v>
      </c>
      <c r="E18" s="451">
        <v>0.69589422407794022</v>
      </c>
      <c r="F18" s="331"/>
      <c r="G18" s="412" t="s">
        <v>160</v>
      </c>
      <c r="H18" s="448">
        <v>95.283566341334733</v>
      </c>
      <c r="I18" s="448">
        <v>0.15299393299920866</v>
      </c>
      <c r="J18" s="456">
        <v>4.4843049327354256</v>
      </c>
      <c r="K18" s="449">
        <v>7.9134792930625156E-2</v>
      </c>
    </row>
    <row r="19" spans="1:11">
      <c r="A19" s="331"/>
      <c r="B19" s="331"/>
      <c r="C19" s="331"/>
      <c r="D19" s="331"/>
      <c r="E19" s="331"/>
      <c r="F19" s="331"/>
      <c r="G19" s="388" t="s">
        <v>161</v>
      </c>
      <c r="H19" s="452">
        <v>88.321809544739921</v>
      </c>
      <c r="I19" s="452">
        <v>3.0835291532128548</v>
      </c>
      <c r="J19" s="458">
        <v>6.8939867800449681</v>
      </c>
      <c r="K19" s="453">
        <v>1.7006745220022652</v>
      </c>
    </row>
    <row r="20" spans="1:11">
      <c r="A20" s="331"/>
      <c r="B20" s="331"/>
      <c r="C20" s="331"/>
      <c r="D20" s="331"/>
      <c r="E20" s="331"/>
      <c r="F20" s="331"/>
      <c r="G20" s="412" t="s">
        <v>162</v>
      </c>
      <c r="H20" s="448">
        <v>81.521696979097996</v>
      </c>
      <c r="I20" s="448">
        <v>4.4169542792880137</v>
      </c>
      <c r="J20" s="456">
        <v>12.57998216155427</v>
      </c>
      <c r="K20" s="449">
        <v>1.48136658005972</v>
      </c>
    </row>
    <row r="21" spans="1:11">
      <c r="A21" s="331"/>
      <c r="B21" s="331"/>
      <c r="C21" s="331"/>
      <c r="D21" s="331"/>
      <c r="E21" s="331"/>
      <c r="F21" s="331"/>
      <c r="G21" s="416" t="s">
        <v>163</v>
      </c>
      <c r="H21" s="450">
        <v>90.412979351032448</v>
      </c>
      <c r="I21" s="450">
        <v>1.0324483775811208</v>
      </c>
      <c r="J21" s="457">
        <v>7.8171091445427736</v>
      </c>
      <c r="K21" s="451">
        <v>0.73746312684365778</v>
      </c>
    </row>
    <row r="22" spans="1:11">
      <c r="A22" s="331"/>
      <c r="B22" s="331"/>
      <c r="C22" s="331"/>
      <c r="D22" s="331"/>
      <c r="E22" s="331"/>
      <c r="F22" s="331"/>
      <c r="G22" s="331"/>
      <c r="H22" s="331"/>
      <c r="I22" s="331"/>
      <c r="J22" s="331"/>
      <c r="K22" s="331"/>
    </row>
    <row r="23" spans="1:11">
      <c r="A23" s="846" t="s">
        <v>52</v>
      </c>
      <c r="B23" s="763" t="s">
        <v>147</v>
      </c>
      <c r="C23" s="763"/>
      <c r="D23" s="844" t="s">
        <v>168</v>
      </c>
      <c r="E23" s="764" t="s">
        <v>169</v>
      </c>
      <c r="F23" s="331"/>
      <c r="G23" s="846" t="s">
        <v>164</v>
      </c>
      <c r="H23" s="763" t="s">
        <v>147</v>
      </c>
      <c r="I23" s="763"/>
      <c r="J23" s="844" t="s">
        <v>168</v>
      </c>
      <c r="K23" s="764" t="s">
        <v>169</v>
      </c>
    </row>
    <row r="24" spans="1:11">
      <c r="A24" s="848"/>
      <c r="B24" s="437" t="s">
        <v>149</v>
      </c>
      <c r="C24" s="437" t="s">
        <v>150</v>
      </c>
      <c r="D24" s="845"/>
      <c r="E24" s="843"/>
      <c r="F24" s="331"/>
      <c r="G24" s="848"/>
      <c r="H24" s="437" t="s">
        <v>149</v>
      </c>
      <c r="I24" s="437" t="s">
        <v>150</v>
      </c>
      <c r="J24" s="845"/>
      <c r="K24" s="843"/>
    </row>
    <row r="25" spans="1:11">
      <c r="A25" s="454" t="s">
        <v>22</v>
      </c>
      <c r="B25" s="446">
        <v>85.384649610678537</v>
      </c>
      <c r="C25" s="446">
        <v>4.2723025583982199</v>
      </c>
      <c r="D25" s="455">
        <v>10.164182424916573</v>
      </c>
      <c r="E25" s="447">
        <v>0.17886540600667408</v>
      </c>
      <c r="F25" s="331"/>
      <c r="G25" s="454" t="s">
        <v>22</v>
      </c>
      <c r="H25" s="446">
        <v>85.370509787050977</v>
      </c>
      <c r="I25" s="446">
        <v>3.2372553237255324</v>
      </c>
      <c r="J25" s="455">
        <v>10.943213594321358</v>
      </c>
      <c r="K25" s="447">
        <v>0.4490212949021295</v>
      </c>
    </row>
    <row r="26" spans="1:11">
      <c r="A26" s="412" t="s">
        <v>157</v>
      </c>
      <c r="B26" s="448">
        <v>78.308521652208057</v>
      </c>
      <c r="C26" s="448">
        <v>4.2054907000821107</v>
      </c>
      <c r="D26" s="456">
        <v>17.039734390061049</v>
      </c>
      <c r="E26" s="449">
        <v>0.44625325764878082</v>
      </c>
      <c r="F26" s="331"/>
      <c r="G26" s="412" t="s">
        <v>157</v>
      </c>
      <c r="H26" s="448">
        <v>80.122517955217575</v>
      </c>
      <c r="I26" s="448">
        <v>3.6262498239684553</v>
      </c>
      <c r="J26" s="456">
        <v>15.342909449373327</v>
      </c>
      <c r="K26" s="449">
        <v>0.90832277144064222</v>
      </c>
    </row>
    <row r="27" spans="1:11">
      <c r="A27" s="412" t="s">
        <v>158</v>
      </c>
      <c r="B27" s="448">
        <v>83.452010403786289</v>
      </c>
      <c r="C27" s="448">
        <v>5.5131539675094867</v>
      </c>
      <c r="D27" s="456">
        <v>10.86001790815674</v>
      </c>
      <c r="E27" s="449">
        <v>0.17481772054747793</v>
      </c>
      <c r="F27" s="331"/>
      <c r="G27" s="412" t="s">
        <v>158</v>
      </c>
      <c r="H27" s="448">
        <v>83.86834986474301</v>
      </c>
      <c r="I27" s="448">
        <v>5.6537421100090173</v>
      </c>
      <c r="J27" s="456">
        <v>10.234445446348062</v>
      </c>
      <c r="K27" s="449">
        <v>0.24346257889990985</v>
      </c>
    </row>
    <row r="28" spans="1:11">
      <c r="A28" s="412" t="s">
        <v>159</v>
      </c>
      <c r="B28" s="448">
        <v>86.280602636534837</v>
      </c>
      <c r="C28" s="448">
        <v>4.9340866290018832</v>
      </c>
      <c r="D28" s="456">
        <v>8.691148775894538</v>
      </c>
      <c r="E28" s="449">
        <v>9.4161958568738227E-2</v>
      </c>
      <c r="F28" s="331"/>
      <c r="G28" s="412" t="s">
        <v>159</v>
      </c>
      <c r="H28" s="448">
        <v>92.544781346942855</v>
      </c>
      <c r="I28" s="448">
        <v>0.62043430401280897</v>
      </c>
      <c r="J28" s="456">
        <v>6.7247072951065743</v>
      </c>
      <c r="K28" s="449">
        <v>0.11007705393775644</v>
      </c>
    </row>
    <row r="29" spans="1:11">
      <c r="A29" s="412" t="s">
        <v>160</v>
      </c>
      <c r="B29" s="448">
        <v>85.957653930396688</v>
      </c>
      <c r="C29" s="448">
        <v>6.2399610610854221</v>
      </c>
      <c r="D29" s="456">
        <v>7.739109272329034</v>
      </c>
      <c r="E29" s="449">
        <v>6.3275736188853737E-2</v>
      </c>
      <c r="F29" s="331"/>
      <c r="G29" s="412" t="s">
        <v>160</v>
      </c>
      <c r="H29" s="448">
        <v>95.595175668589405</v>
      </c>
      <c r="I29" s="448" t="s">
        <v>153</v>
      </c>
      <c r="J29" s="456">
        <v>4.4048243314105919</v>
      </c>
      <c r="K29" s="449" t="s">
        <v>153</v>
      </c>
    </row>
    <row r="30" spans="1:11">
      <c r="A30" s="412" t="s">
        <v>165</v>
      </c>
      <c r="B30" s="448">
        <v>96.507372163547004</v>
      </c>
      <c r="C30" s="448" t="s">
        <v>153</v>
      </c>
      <c r="D30" s="456">
        <v>3.4821708668827771</v>
      </c>
      <c r="E30" s="449">
        <v>1.7797552836484984E-3</v>
      </c>
      <c r="F30" s="331"/>
      <c r="G30" s="388" t="s">
        <v>835</v>
      </c>
      <c r="H30" s="452">
        <v>80.2</v>
      </c>
      <c r="I30" s="452">
        <v>3.4</v>
      </c>
      <c r="J30" s="458">
        <v>16</v>
      </c>
      <c r="K30" s="453">
        <v>0.4</v>
      </c>
    </row>
    <row r="31" spans="1:11">
      <c r="A31" s="388" t="s">
        <v>835</v>
      </c>
      <c r="B31" s="452">
        <v>85.3</v>
      </c>
      <c r="C31" s="452">
        <v>3.5</v>
      </c>
      <c r="D31" s="458">
        <v>11</v>
      </c>
      <c r="E31" s="453">
        <v>0.2</v>
      </c>
      <c r="F31" s="331"/>
      <c r="G31" s="412" t="s">
        <v>140</v>
      </c>
      <c r="H31" s="448">
        <v>76.400000000000006</v>
      </c>
      <c r="I31" s="448">
        <v>6.7</v>
      </c>
      <c r="J31" s="456">
        <v>16.3</v>
      </c>
      <c r="K31" s="449">
        <v>0.6</v>
      </c>
    </row>
    <row r="32" spans="1:11">
      <c r="A32" s="412" t="s">
        <v>140</v>
      </c>
      <c r="B32" s="448">
        <v>81.099999999999994</v>
      </c>
      <c r="C32" s="448">
        <v>6.8</v>
      </c>
      <c r="D32" s="456">
        <v>11.9</v>
      </c>
      <c r="E32" s="449">
        <v>0.2</v>
      </c>
      <c r="F32" s="331"/>
      <c r="G32" s="412" t="s">
        <v>166</v>
      </c>
      <c r="H32" s="448">
        <v>84.6</v>
      </c>
      <c r="I32" s="448">
        <v>3.4</v>
      </c>
      <c r="J32" s="456">
        <v>11.4</v>
      </c>
      <c r="K32" s="449">
        <v>0.6</v>
      </c>
    </row>
    <row r="33" spans="1:11">
      <c r="A33" s="412" t="s">
        <v>166</v>
      </c>
      <c r="B33" s="448">
        <v>90.1</v>
      </c>
      <c r="C33" s="448">
        <v>2.9</v>
      </c>
      <c r="D33" s="456">
        <v>6.8</v>
      </c>
      <c r="E33" s="449">
        <v>0.2</v>
      </c>
      <c r="F33" s="331"/>
      <c r="G33" s="412" t="s">
        <v>142</v>
      </c>
      <c r="H33" s="448">
        <v>92</v>
      </c>
      <c r="I33" s="448">
        <v>0.9</v>
      </c>
      <c r="J33" s="456">
        <v>6.1</v>
      </c>
      <c r="K33" s="449">
        <v>1</v>
      </c>
    </row>
    <row r="34" spans="1:11">
      <c r="A34" s="416" t="s">
        <v>167</v>
      </c>
      <c r="B34" s="450">
        <v>92.4</v>
      </c>
      <c r="C34" s="450">
        <v>2.6</v>
      </c>
      <c r="D34" s="457">
        <v>4.9000000000000004</v>
      </c>
      <c r="E34" s="451">
        <v>0.1</v>
      </c>
      <c r="F34" s="331"/>
      <c r="G34" s="416" t="s">
        <v>167</v>
      </c>
      <c r="H34" s="450">
        <v>96.2</v>
      </c>
      <c r="I34" s="450">
        <v>0.7</v>
      </c>
      <c r="J34" s="457">
        <v>2.9</v>
      </c>
      <c r="K34" s="451">
        <v>0.2</v>
      </c>
    </row>
    <row r="36" spans="1:11">
      <c r="A36" s="839" t="s">
        <v>836</v>
      </c>
      <c r="B36" s="839"/>
      <c r="C36" s="839"/>
      <c r="D36" s="839"/>
      <c r="E36" s="839"/>
      <c r="F36" s="839"/>
      <c r="G36" s="839"/>
      <c r="H36" s="839"/>
      <c r="I36" s="839"/>
      <c r="J36" s="839"/>
      <c r="K36" s="839"/>
    </row>
    <row r="37" spans="1:11">
      <c r="A37" s="839"/>
      <c r="B37" s="839"/>
      <c r="C37" s="839"/>
      <c r="D37" s="839"/>
      <c r="E37" s="839"/>
      <c r="F37" s="839"/>
      <c r="G37" s="839"/>
      <c r="H37" s="839"/>
      <c r="I37" s="839"/>
      <c r="J37" s="839"/>
      <c r="K37" s="839"/>
    </row>
  </sheetData>
  <mergeCells count="25">
    <mergeCell ref="A36:K37"/>
    <mergeCell ref="A4:A5"/>
    <mergeCell ref="G4:G5"/>
    <mergeCell ref="G12:G13"/>
    <mergeCell ref="G23:G24"/>
    <mergeCell ref="A23:A24"/>
    <mergeCell ref="A12:A13"/>
    <mergeCell ref="B4:C4"/>
    <mergeCell ref="D12:D13"/>
    <mergeCell ref="D23:D24"/>
    <mergeCell ref="B12:C12"/>
    <mergeCell ref="B23:C23"/>
    <mergeCell ref="D4:D5"/>
    <mergeCell ref="K23:K24"/>
    <mergeCell ref="K12:K13"/>
    <mergeCell ref="K4:K5"/>
    <mergeCell ref="E23:E24"/>
    <mergeCell ref="E12:E13"/>
    <mergeCell ref="E4:E5"/>
    <mergeCell ref="H23:I23"/>
    <mergeCell ref="J4:J5"/>
    <mergeCell ref="J12:J13"/>
    <mergeCell ref="J23:J24"/>
    <mergeCell ref="H4:I4"/>
    <mergeCell ref="H12:I12"/>
  </mergeCell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heetViews>
  <sheetFormatPr baseColWidth="10" defaultRowHeight="15"/>
  <cols>
    <col min="1" max="1" width="25.140625" customWidth="1"/>
  </cols>
  <sheetData>
    <row r="1" spans="1:3">
      <c r="A1" s="3" t="s">
        <v>837</v>
      </c>
    </row>
    <row r="2" spans="1:3">
      <c r="A2" s="62" t="s">
        <v>29</v>
      </c>
    </row>
    <row r="4" spans="1:3">
      <c r="A4" s="89"/>
      <c r="B4" s="671" t="s">
        <v>145</v>
      </c>
      <c r="C4" s="673"/>
    </row>
    <row r="5" spans="1:3">
      <c r="A5" s="849" t="s">
        <v>138</v>
      </c>
      <c r="B5" s="671" t="s">
        <v>63</v>
      </c>
      <c r="C5" s="673"/>
    </row>
    <row r="6" spans="1:3">
      <c r="A6" s="850"/>
      <c r="B6" s="26" t="s">
        <v>832</v>
      </c>
      <c r="C6" s="26" t="s">
        <v>833</v>
      </c>
    </row>
    <row r="7" spans="1:3">
      <c r="A7" s="23" t="s">
        <v>42</v>
      </c>
      <c r="B7" s="107">
        <v>92.623541276473134</v>
      </c>
      <c r="C7" s="67">
        <v>89.362478253549583</v>
      </c>
    </row>
    <row r="8" spans="1:3">
      <c r="A8" s="91" t="s">
        <v>35</v>
      </c>
      <c r="B8" s="58">
        <v>91.654135338345867</v>
      </c>
      <c r="C8" s="34">
        <v>88.826514573135128</v>
      </c>
    </row>
    <row r="9" spans="1:3">
      <c r="A9" s="105" t="s">
        <v>139</v>
      </c>
      <c r="B9" s="59">
        <v>91.505154639175259</v>
      </c>
      <c r="C9" s="18">
        <v>87.286154996728044</v>
      </c>
    </row>
    <row r="10" spans="1:3">
      <c r="A10" s="105" t="s">
        <v>140</v>
      </c>
      <c r="B10" s="59">
        <v>85.098468271334795</v>
      </c>
      <c r="C10" s="18">
        <v>81.944789853270322</v>
      </c>
    </row>
    <row r="11" spans="1:3">
      <c r="A11" s="105" t="s">
        <v>141</v>
      </c>
      <c r="B11" s="59">
        <v>89.622641509433961</v>
      </c>
      <c r="C11" s="18">
        <v>83.550185873605955</v>
      </c>
    </row>
    <row r="12" spans="1:3">
      <c r="A12" s="105" t="s">
        <v>142</v>
      </c>
      <c r="B12" s="59">
        <v>94.611930724823594</v>
      </c>
      <c r="C12" s="18">
        <v>87.292817679558013</v>
      </c>
    </row>
    <row r="13" spans="1:3">
      <c r="A13" s="106" t="s">
        <v>143</v>
      </c>
      <c r="B13" s="60">
        <v>97.368421052631575</v>
      </c>
      <c r="C13" s="20">
        <v>96.789574062301327</v>
      </c>
    </row>
    <row r="14" spans="1:3">
      <c r="A14" s="91" t="s">
        <v>36</v>
      </c>
      <c r="B14" s="58">
        <v>92.435117900044489</v>
      </c>
      <c r="C14" s="34">
        <v>87.028662803693322</v>
      </c>
    </row>
    <row r="15" spans="1:3">
      <c r="A15" s="105" t="s">
        <v>139</v>
      </c>
      <c r="B15" s="59">
        <v>92.811752647762219</v>
      </c>
      <c r="C15" s="18">
        <v>87.574496506370735</v>
      </c>
    </row>
    <row r="16" spans="1:3">
      <c r="A16" s="105" t="s">
        <v>140</v>
      </c>
      <c r="B16" s="59">
        <v>89.328124196781985</v>
      </c>
      <c r="C16" s="18">
        <v>84.735043977611397</v>
      </c>
    </row>
    <row r="17" spans="1:13">
      <c r="A17" s="105" t="s">
        <v>141</v>
      </c>
      <c r="B17" s="59">
        <v>93.695065703594111</v>
      </c>
      <c r="C17" s="18">
        <v>85.831420137750086</v>
      </c>
    </row>
    <row r="18" spans="1:13">
      <c r="A18" s="105" t="s">
        <v>838</v>
      </c>
      <c r="B18" s="59">
        <v>94.778221074865058</v>
      </c>
      <c r="C18" s="18">
        <v>85.806451612903217</v>
      </c>
    </row>
    <row r="19" spans="1:13">
      <c r="A19" s="106" t="s">
        <v>143</v>
      </c>
      <c r="B19" s="60">
        <v>95.701849836779104</v>
      </c>
      <c r="C19" s="20">
        <v>94.438775510204081</v>
      </c>
    </row>
    <row r="20" spans="1:13">
      <c r="A20" s="92" t="s">
        <v>144</v>
      </c>
      <c r="B20" s="60">
        <v>92.387858818683938</v>
      </c>
      <c r="C20" s="20">
        <v>88.090191618417421</v>
      </c>
    </row>
    <row r="22" spans="1:13" ht="15" customHeight="1">
      <c r="A22" s="720" t="s">
        <v>146</v>
      </c>
      <c r="B22" s="720"/>
      <c r="C22" s="720"/>
      <c r="D22" s="720"/>
      <c r="E22" s="720"/>
      <c r="F22" s="720"/>
      <c r="G22" s="720"/>
      <c r="H22" s="720"/>
      <c r="I22" s="720"/>
      <c r="J22" s="720"/>
      <c r="K22" s="720"/>
      <c r="L22" s="90"/>
      <c r="M22" s="90"/>
    </row>
    <row r="23" spans="1:13">
      <c r="A23" s="720"/>
      <c r="B23" s="720"/>
      <c r="C23" s="720"/>
      <c r="D23" s="720"/>
      <c r="E23" s="720"/>
      <c r="F23" s="720"/>
      <c r="G23" s="720"/>
      <c r="H23" s="720"/>
      <c r="I23" s="720"/>
      <c r="J23" s="720"/>
      <c r="K23" s="720"/>
      <c r="L23" s="90"/>
      <c r="M23" s="90"/>
    </row>
    <row r="24" spans="1:13">
      <c r="A24" s="720"/>
      <c r="B24" s="720"/>
      <c r="C24" s="720"/>
      <c r="D24" s="720"/>
      <c r="E24" s="720"/>
      <c r="F24" s="720"/>
      <c r="G24" s="720"/>
      <c r="H24" s="720"/>
      <c r="I24" s="720"/>
      <c r="J24" s="720"/>
      <c r="K24" s="720"/>
      <c r="L24" s="90"/>
      <c r="M24" s="90"/>
    </row>
    <row r="25" spans="1:13">
      <c r="A25" s="90"/>
      <c r="B25" s="90"/>
      <c r="C25" s="90"/>
      <c r="D25" s="90"/>
      <c r="E25" s="90"/>
      <c r="F25" s="90"/>
      <c r="G25" s="90"/>
      <c r="H25" s="90"/>
      <c r="I25" s="90"/>
      <c r="J25" s="90"/>
      <c r="K25" s="90"/>
      <c r="L25" s="90"/>
      <c r="M25" s="90"/>
    </row>
  </sheetData>
  <mergeCells count="4">
    <mergeCell ref="B4:C4"/>
    <mergeCell ref="A5:A6"/>
    <mergeCell ref="B5:C5"/>
    <mergeCell ref="A22:K24"/>
  </mergeCell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heetViews>
  <sheetFormatPr baseColWidth="10" defaultRowHeight="15"/>
  <cols>
    <col min="1" max="1" width="16.42578125" customWidth="1"/>
    <col min="2" max="19" width="13.7109375" customWidth="1"/>
  </cols>
  <sheetData>
    <row r="1" spans="1:19">
      <c r="A1" s="3" t="s">
        <v>878</v>
      </c>
    </row>
    <row r="2" spans="1:19">
      <c r="A2" s="62" t="s">
        <v>29</v>
      </c>
    </row>
    <row r="4" spans="1:19">
      <c r="A4" s="676"/>
      <c r="B4" s="679" t="s">
        <v>650</v>
      </c>
      <c r="C4" s="680"/>
      <c r="D4" s="680"/>
      <c r="E4" s="680"/>
      <c r="F4" s="680"/>
      <c r="G4" s="680"/>
      <c r="H4" s="680"/>
      <c r="I4" s="680"/>
      <c r="J4" s="681"/>
    </row>
    <row r="5" spans="1:19">
      <c r="A5" s="677"/>
      <c r="B5" s="680" t="s">
        <v>22</v>
      </c>
      <c r="C5" s="680"/>
      <c r="D5" s="681"/>
      <c r="E5" s="679" t="s">
        <v>21</v>
      </c>
      <c r="F5" s="680"/>
      <c r="G5" s="681"/>
      <c r="H5" s="679" t="s">
        <v>20</v>
      </c>
      <c r="I5" s="680"/>
      <c r="J5" s="681"/>
      <c r="K5" s="486"/>
    </row>
    <row r="6" spans="1:19" ht="30.75" customHeight="1">
      <c r="A6" s="691"/>
      <c r="B6" s="497" t="s">
        <v>592</v>
      </c>
      <c r="C6" s="497" t="s">
        <v>593</v>
      </c>
      <c r="D6" s="487" t="s">
        <v>22</v>
      </c>
      <c r="E6" s="496" t="s">
        <v>592</v>
      </c>
      <c r="F6" s="497" t="s">
        <v>593</v>
      </c>
      <c r="G6" s="487" t="s">
        <v>22</v>
      </c>
      <c r="H6" s="496" t="s">
        <v>592</v>
      </c>
      <c r="I6" s="497" t="s">
        <v>593</v>
      </c>
      <c r="J6" s="487" t="s">
        <v>22</v>
      </c>
      <c r="K6" s="486"/>
    </row>
    <row r="7" spans="1:19">
      <c r="A7" s="491" t="s">
        <v>877</v>
      </c>
      <c r="B7" s="503">
        <v>92.510460251046027</v>
      </c>
      <c r="C7" s="176">
        <v>81.968155429096967</v>
      </c>
      <c r="D7" s="177">
        <v>90.204558884544298</v>
      </c>
      <c r="E7" s="503">
        <v>91.33875577049902</v>
      </c>
      <c r="F7" s="176">
        <v>78.873082907312735</v>
      </c>
      <c r="G7" s="177">
        <v>88.592345926887191</v>
      </c>
      <c r="H7" s="503">
        <v>93.741954648975138</v>
      </c>
      <c r="I7" s="176">
        <v>85.283962376473383</v>
      </c>
      <c r="J7" s="177">
        <v>91.906140169526566</v>
      </c>
      <c r="K7" s="486"/>
    </row>
    <row r="8" spans="1:19">
      <c r="A8" s="492" t="s">
        <v>32</v>
      </c>
      <c r="B8" s="503">
        <v>89.936300286434957</v>
      </c>
      <c r="C8" s="176">
        <v>75.593145869947278</v>
      </c>
      <c r="D8" s="177">
        <v>87.599756647460907</v>
      </c>
      <c r="E8" s="503">
        <v>88.245091164095371</v>
      </c>
      <c r="F8" s="176">
        <v>71.1485870556062</v>
      </c>
      <c r="G8" s="177">
        <v>85.487428319364795</v>
      </c>
      <c r="H8" s="503">
        <v>91.546357339564395</v>
      </c>
      <c r="I8" s="176">
        <v>79.728583545377447</v>
      </c>
      <c r="J8" s="177">
        <v>89.603235478697442</v>
      </c>
      <c r="K8" s="486"/>
    </row>
    <row r="9" spans="1:19">
      <c r="A9" s="492" t="s">
        <v>315</v>
      </c>
      <c r="B9" s="503">
        <v>94.126543209876544</v>
      </c>
      <c r="C9" s="176">
        <v>84.407119578841815</v>
      </c>
      <c r="D9" s="177">
        <v>91.504947370793616</v>
      </c>
      <c r="E9" s="503">
        <v>93.116724027299767</v>
      </c>
      <c r="F9" s="176">
        <v>81.487889273356402</v>
      </c>
      <c r="G9" s="177">
        <v>89.970639547253313</v>
      </c>
      <c r="H9" s="503">
        <v>95.261191584190868</v>
      </c>
      <c r="I9" s="176">
        <v>87.716170440363712</v>
      </c>
      <c r="J9" s="177">
        <v>93.233010639317541</v>
      </c>
      <c r="K9" s="486"/>
    </row>
    <row r="10" spans="1:19">
      <c r="A10" s="493" t="s">
        <v>148</v>
      </c>
      <c r="B10" s="504">
        <v>93.747046779020309</v>
      </c>
      <c r="C10" s="178">
        <v>81.776765375854211</v>
      </c>
      <c r="D10" s="179">
        <v>92.292790922927921</v>
      </c>
      <c r="E10" s="504">
        <v>92.80072904009721</v>
      </c>
      <c r="F10" s="178">
        <v>79.596412556053806</v>
      </c>
      <c r="G10" s="179">
        <v>91.225254146602467</v>
      </c>
      <c r="H10" s="504">
        <v>94.766110565914303</v>
      </c>
      <c r="I10" s="178">
        <v>84.027777777777786</v>
      </c>
      <c r="J10" s="179">
        <v>93.436514760676417</v>
      </c>
      <c r="K10" s="486"/>
    </row>
    <row r="12" spans="1:19">
      <c r="A12" s="704"/>
      <c r="B12" s="679" t="s">
        <v>881</v>
      </c>
      <c r="C12" s="680"/>
      <c r="D12" s="680"/>
      <c r="E12" s="680"/>
      <c r="F12" s="680"/>
      <c r="G12" s="680"/>
      <c r="H12" s="680"/>
      <c r="I12" s="680"/>
      <c r="J12" s="681"/>
      <c r="K12" s="679" t="s">
        <v>880</v>
      </c>
      <c r="L12" s="680"/>
      <c r="M12" s="680"/>
      <c r="N12" s="680"/>
      <c r="O12" s="680"/>
      <c r="P12" s="680"/>
      <c r="Q12" s="680"/>
      <c r="R12" s="680"/>
      <c r="S12" s="681"/>
    </row>
    <row r="13" spans="1:19">
      <c r="A13" s="705"/>
      <c r="B13" s="679" t="s">
        <v>22</v>
      </c>
      <c r="C13" s="680"/>
      <c r="D13" s="681"/>
      <c r="E13" s="679" t="s">
        <v>21</v>
      </c>
      <c r="F13" s="680"/>
      <c r="G13" s="681"/>
      <c r="H13" s="679" t="s">
        <v>20</v>
      </c>
      <c r="I13" s="680"/>
      <c r="J13" s="681"/>
      <c r="K13" s="679" t="s">
        <v>22</v>
      </c>
      <c r="L13" s="680"/>
      <c r="M13" s="681"/>
      <c r="N13" s="679" t="s">
        <v>21</v>
      </c>
      <c r="O13" s="680"/>
      <c r="P13" s="681"/>
      <c r="Q13" s="679" t="s">
        <v>20</v>
      </c>
      <c r="R13" s="680"/>
      <c r="S13" s="681"/>
    </row>
    <row r="14" spans="1:19" ht="26.25">
      <c r="A14" s="712"/>
      <c r="B14" s="498" t="s">
        <v>592</v>
      </c>
      <c r="C14" s="499" t="s">
        <v>593</v>
      </c>
      <c r="D14" s="490" t="s">
        <v>22</v>
      </c>
      <c r="E14" s="499" t="s">
        <v>592</v>
      </c>
      <c r="F14" s="499" t="s">
        <v>593</v>
      </c>
      <c r="G14" s="490" t="s">
        <v>22</v>
      </c>
      <c r="H14" s="499" t="s">
        <v>592</v>
      </c>
      <c r="I14" s="499" t="s">
        <v>593</v>
      </c>
      <c r="J14" s="490" t="s">
        <v>22</v>
      </c>
      <c r="K14" s="499" t="s">
        <v>592</v>
      </c>
      <c r="L14" s="499" t="s">
        <v>593</v>
      </c>
      <c r="M14" s="490" t="s">
        <v>22</v>
      </c>
      <c r="N14" s="499" t="s">
        <v>592</v>
      </c>
      <c r="O14" s="499" t="s">
        <v>593</v>
      </c>
      <c r="P14" s="490" t="s">
        <v>22</v>
      </c>
      <c r="Q14" s="499" t="s">
        <v>592</v>
      </c>
      <c r="R14" s="499" t="s">
        <v>593</v>
      </c>
      <c r="S14" s="490" t="s">
        <v>22</v>
      </c>
    </row>
    <row r="15" spans="1:19">
      <c r="A15" s="491" t="s">
        <v>877</v>
      </c>
      <c r="B15" s="273">
        <v>62140</v>
      </c>
      <c r="C15" s="274">
        <v>17397</v>
      </c>
      <c r="D15" s="275">
        <v>79537</v>
      </c>
      <c r="E15" s="273">
        <v>31843</v>
      </c>
      <c r="F15" s="274">
        <v>8998</v>
      </c>
      <c r="G15" s="275">
        <v>40841</v>
      </c>
      <c r="H15" s="273">
        <v>30297</v>
      </c>
      <c r="I15" s="274">
        <v>8399</v>
      </c>
      <c r="J15" s="275">
        <v>38696</v>
      </c>
      <c r="K15" s="273">
        <v>57486</v>
      </c>
      <c r="L15" s="274">
        <v>14260</v>
      </c>
      <c r="M15" s="275">
        <v>71746</v>
      </c>
      <c r="N15" s="273">
        <v>29085</v>
      </c>
      <c r="O15" s="274">
        <v>7097</v>
      </c>
      <c r="P15" s="275">
        <v>36182</v>
      </c>
      <c r="Q15" s="273">
        <v>28401</v>
      </c>
      <c r="R15" s="274">
        <v>7163</v>
      </c>
      <c r="S15" s="275">
        <v>35564</v>
      </c>
    </row>
    <row r="16" spans="1:19">
      <c r="A16" s="492" t="s">
        <v>32</v>
      </c>
      <c r="B16" s="268">
        <v>23391</v>
      </c>
      <c r="C16" s="183">
        <v>4552</v>
      </c>
      <c r="D16" s="269">
        <v>27943</v>
      </c>
      <c r="E16" s="268">
        <v>11408</v>
      </c>
      <c r="F16" s="183">
        <v>2194</v>
      </c>
      <c r="G16" s="269">
        <v>13602</v>
      </c>
      <c r="H16" s="268">
        <v>11983</v>
      </c>
      <c r="I16" s="183">
        <v>2358</v>
      </c>
      <c r="J16" s="269">
        <v>14341</v>
      </c>
      <c r="K16" s="268">
        <v>21037</v>
      </c>
      <c r="L16" s="183">
        <v>3441</v>
      </c>
      <c r="M16" s="269">
        <v>24478</v>
      </c>
      <c r="N16" s="268">
        <v>10067</v>
      </c>
      <c r="O16" s="183">
        <v>1561</v>
      </c>
      <c r="P16" s="269">
        <v>11628</v>
      </c>
      <c r="Q16" s="268">
        <v>10970</v>
      </c>
      <c r="R16" s="183">
        <v>1880</v>
      </c>
      <c r="S16" s="269">
        <v>12850</v>
      </c>
    </row>
    <row r="17" spans="1:19">
      <c r="A17" s="492" t="s">
        <v>315</v>
      </c>
      <c r="B17" s="268">
        <v>32400</v>
      </c>
      <c r="C17" s="183">
        <v>11967</v>
      </c>
      <c r="D17" s="269">
        <v>44367</v>
      </c>
      <c r="E17" s="268">
        <v>17143</v>
      </c>
      <c r="F17" s="183">
        <v>6358</v>
      </c>
      <c r="G17" s="269">
        <v>23501</v>
      </c>
      <c r="H17" s="268">
        <v>15257</v>
      </c>
      <c r="I17" s="183">
        <v>5609</v>
      </c>
      <c r="J17" s="269">
        <v>20866</v>
      </c>
      <c r="K17" s="268">
        <v>30497</v>
      </c>
      <c r="L17" s="183">
        <v>10101</v>
      </c>
      <c r="M17" s="269">
        <v>40598</v>
      </c>
      <c r="N17" s="268">
        <v>15963</v>
      </c>
      <c r="O17" s="183">
        <v>5181</v>
      </c>
      <c r="P17" s="269">
        <v>21144</v>
      </c>
      <c r="Q17" s="268">
        <v>14534</v>
      </c>
      <c r="R17" s="183">
        <v>4920</v>
      </c>
      <c r="S17" s="269">
        <v>19454</v>
      </c>
    </row>
    <row r="18" spans="1:19">
      <c r="A18" s="493" t="s">
        <v>148</v>
      </c>
      <c r="B18" s="270">
        <v>6349</v>
      </c>
      <c r="C18" s="271">
        <v>878</v>
      </c>
      <c r="D18" s="272">
        <v>7227</v>
      </c>
      <c r="E18" s="270">
        <v>3292</v>
      </c>
      <c r="F18" s="271">
        <v>446</v>
      </c>
      <c r="G18" s="272">
        <v>3738</v>
      </c>
      <c r="H18" s="270">
        <v>3057</v>
      </c>
      <c r="I18" s="271">
        <v>432</v>
      </c>
      <c r="J18" s="272">
        <v>3489</v>
      </c>
      <c r="K18" s="270">
        <v>5952</v>
      </c>
      <c r="L18" s="271">
        <v>718</v>
      </c>
      <c r="M18" s="272">
        <v>6670</v>
      </c>
      <c r="N18" s="270">
        <v>3055</v>
      </c>
      <c r="O18" s="271">
        <v>355</v>
      </c>
      <c r="P18" s="272">
        <v>3410</v>
      </c>
      <c r="Q18" s="270">
        <v>2897</v>
      </c>
      <c r="R18" s="271">
        <v>363</v>
      </c>
      <c r="S18" s="272">
        <v>3260</v>
      </c>
    </row>
    <row r="20" spans="1:19" ht="15" customHeight="1">
      <c r="A20" s="769" t="s">
        <v>879</v>
      </c>
      <c r="B20" s="769"/>
      <c r="C20" s="769"/>
      <c r="D20" s="769"/>
      <c r="E20" s="769"/>
      <c r="F20" s="769"/>
      <c r="G20" s="769"/>
      <c r="H20" s="769"/>
      <c r="I20" s="769"/>
      <c r="J20" s="769"/>
      <c r="K20" s="769"/>
      <c r="L20" s="769"/>
      <c r="M20" s="769"/>
      <c r="N20" s="769"/>
      <c r="O20" s="769"/>
      <c r="P20" s="769"/>
      <c r="Q20" s="769"/>
      <c r="R20" s="769"/>
      <c r="S20" s="769"/>
    </row>
    <row r="21" spans="1:19">
      <c r="A21" s="769"/>
      <c r="B21" s="769"/>
      <c r="C21" s="769"/>
      <c r="D21" s="769"/>
      <c r="E21" s="769"/>
      <c r="F21" s="769"/>
      <c r="G21" s="769"/>
      <c r="H21" s="769"/>
      <c r="I21" s="769"/>
      <c r="J21" s="769"/>
      <c r="K21" s="769"/>
      <c r="L21" s="769"/>
      <c r="M21" s="769"/>
      <c r="N21" s="769"/>
      <c r="O21" s="769"/>
      <c r="P21" s="769"/>
      <c r="Q21" s="769"/>
      <c r="R21" s="769"/>
      <c r="S21" s="769"/>
    </row>
    <row r="22" spans="1:19">
      <c r="A22" s="769"/>
      <c r="B22" s="769"/>
      <c r="C22" s="769"/>
      <c r="D22" s="769"/>
      <c r="E22" s="769"/>
      <c r="F22" s="769"/>
      <c r="G22" s="769"/>
      <c r="H22" s="769"/>
      <c r="I22" s="769"/>
      <c r="J22" s="769"/>
      <c r="K22" s="769"/>
      <c r="L22" s="769"/>
      <c r="M22" s="769"/>
      <c r="N22" s="769"/>
      <c r="O22" s="769"/>
      <c r="P22" s="769"/>
      <c r="Q22" s="769"/>
      <c r="R22" s="769"/>
      <c r="S22" s="769"/>
    </row>
    <row r="24" spans="1:19">
      <c r="C24" s="485"/>
      <c r="D24" s="485"/>
      <c r="E24" s="485"/>
      <c r="F24" s="485"/>
      <c r="G24" s="485"/>
      <c r="H24" s="485"/>
      <c r="I24" s="485"/>
      <c r="J24" s="485"/>
    </row>
    <row r="25" spans="1:19">
      <c r="B25" s="485"/>
      <c r="C25" s="485"/>
      <c r="D25" s="485"/>
      <c r="E25" s="485"/>
      <c r="F25" s="485"/>
      <c r="G25" s="485"/>
      <c r="H25" s="485"/>
      <c r="I25" s="485"/>
      <c r="J25" s="485"/>
    </row>
    <row r="26" spans="1:19">
      <c r="B26" s="485"/>
      <c r="C26" s="485"/>
      <c r="D26" s="485"/>
      <c r="E26" s="485"/>
      <c r="F26" s="485"/>
      <c r="G26" s="485"/>
      <c r="H26" s="485"/>
      <c r="I26" s="485"/>
      <c r="J26" s="485"/>
    </row>
    <row r="27" spans="1:19">
      <c r="B27" s="485"/>
      <c r="C27" s="485"/>
      <c r="D27" s="485"/>
      <c r="E27" s="485"/>
      <c r="F27" s="485"/>
      <c r="G27" s="485"/>
      <c r="H27" s="485"/>
      <c r="I27" s="485"/>
      <c r="J27" s="485"/>
    </row>
  </sheetData>
  <mergeCells count="15">
    <mergeCell ref="A20:S22"/>
    <mergeCell ref="A12:A14"/>
    <mergeCell ref="B12:J12"/>
    <mergeCell ref="K12:S12"/>
    <mergeCell ref="B13:D13"/>
    <mergeCell ref="E13:G13"/>
    <mergeCell ref="H13:J13"/>
    <mergeCell ref="K13:M13"/>
    <mergeCell ref="N13:P13"/>
    <mergeCell ref="Q13:S13"/>
    <mergeCell ref="B5:D5"/>
    <mergeCell ref="E5:G5"/>
    <mergeCell ref="H5:J5"/>
    <mergeCell ref="B4:J4"/>
    <mergeCell ref="A4:A6"/>
  </mergeCells>
  <pageMargins left="0.7" right="0.7" top="0.78740157499999996" bottom="0.78740157499999996"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heetViews>
  <sheetFormatPr baseColWidth="10" defaultRowHeight="15"/>
  <cols>
    <col min="1" max="1" width="15.7109375" customWidth="1"/>
    <col min="2" max="2" width="8.85546875" customWidth="1"/>
    <col min="3" max="8" width="17.7109375" style="109" customWidth="1"/>
    <col min="9" max="9" width="15.7109375" customWidth="1"/>
  </cols>
  <sheetData>
    <row r="1" spans="1:8">
      <c r="A1" s="3" t="s">
        <v>839</v>
      </c>
    </row>
    <row r="2" spans="1:8">
      <c r="A2" s="62" t="s">
        <v>29</v>
      </c>
    </row>
    <row r="4" spans="1:8">
      <c r="A4" s="794"/>
      <c r="B4" s="790"/>
      <c r="C4" s="851" t="s">
        <v>842</v>
      </c>
      <c r="D4" s="851"/>
      <c r="E4" s="851"/>
      <c r="F4" s="851"/>
      <c r="G4" s="851"/>
      <c r="H4" s="852"/>
    </row>
    <row r="5" spans="1:8" s="444" customFormat="1">
      <c r="A5" s="744"/>
      <c r="B5" s="791"/>
      <c r="C5" s="851" t="s">
        <v>841</v>
      </c>
      <c r="D5" s="851"/>
      <c r="E5" s="851"/>
      <c r="F5" s="851"/>
      <c r="G5" s="851"/>
      <c r="H5" s="852"/>
    </row>
    <row r="6" spans="1:8" ht="64.5">
      <c r="A6" s="460" t="s">
        <v>138</v>
      </c>
      <c r="B6" s="108" t="s">
        <v>170</v>
      </c>
      <c r="C6" s="363" t="s">
        <v>843</v>
      </c>
      <c r="D6" s="364" t="s">
        <v>840</v>
      </c>
      <c r="E6" s="364" t="s">
        <v>173</v>
      </c>
      <c r="F6" s="364" t="s">
        <v>174</v>
      </c>
      <c r="G6" s="364" t="s">
        <v>171</v>
      </c>
      <c r="H6" s="365" t="s">
        <v>172</v>
      </c>
    </row>
    <row r="7" spans="1:8" ht="15" customHeight="1">
      <c r="A7" s="377" t="s">
        <v>156</v>
      </c>
      <c r="B7" s="26" t="s">
        <v>175</v>
      </c>
      <c r="C7" s="461">
        <v>100</v>
      </c>
      <c r="D7" s="119" t="s">
        <v>24</v>
      </c>
      <c r="E7" s="119" t="s">
        <v>24</v>
      </c>
      <c r="F7" s="119" t="s">
        <v>24</v>
      </c>
      <c r="G7" s="119" t="s">
        <v>24</v>
      </c>
      <c r="H7" s="121" t="s">
        <v>24</v>
      </c>
    </row>
    <row r="8" spans="1:8">
      <c r="A8" s="357"/>
      <c r="B8" s="59" t="s">
        <v>176</v>
      </c>
      <c r="C8" s="120">
        <v>85.1</v>
      </c>
      <c r="D8" s="120">
        <v>5.8</v>
      </c>
      <c r="E8" s="120">
        <v>7.7</v>
      </c>
      <c r="F8" s="120">
        <v>1.4</v>
      </c>
      <c r="G8" s="120" t="s">
        <v>24</v>
      </c>
      <c r="H8" s="459" t="s">
        <v>24</v>
      </c>
    </row>
    <row r="9" spans="1:8">
      <c r="A9" s="357"/>
      <c r="B9" s="59" t="s">
        <v>177</v>
      </c>
      <c r="C9" s="120">
        <v>77.5</v>
      </c>
      <c r="D9" s="462">
        <v>8.0220245658619227</v>
      </c>
      <c r="E9" s="462">
        <v>11.554426090639559</v>
      </c>
      <c r="F9" s="120">
        <v>2.9</v>
      </c>
      <c r="G9" s="120" t="s">
        <v>24</v>
      </c>
      <c r="H9" s="459" t="s">
        <v>24</v>
      </c>
    </row>
    <row r="10" spans="1:8">
      <c r="A10" s="105"/>
      <c r="B10" s="59" t="s">
        <v>178</v>
      </c>
      <c r="C10" s="120">
        <v>72.900000000000006</v>
      </c>
      <c r="D10" s="120">
        <v>8.8000000000000007</v>
      </c>
      <c r="E10" s="462">
        <v>14</v>
      </c>
      <c r="F10" s="120">
        <v>4.2</v>
      </c>
      <c r="G10" s="120" t="s">
        <v>24</v>
      </c>
      <c r="H10" s="459" t="s">
        <v>24</v>
      </c>
    </row>
    <row r="11" spans="1:8">
      <c r="A11" s="105"/>
      <c r="B11" s="59" t="s">
        <v>179</v>
      </c>
      <c r="C11" s="120">
        <v>1.8</v>
      </c>
      <c r="D11" s="120">
        <v>7.9</v>
      </c>
      <c r="E11" s="120">
        <v>15.4</v>
      </c>
      <c r="F11" s="120">
        <v>5.3</v>
      </c>
      <c r="G11" s="120">
        <v>61.9</v>
      </c>
      <c r="H11" s="459">
        <v>7.7</v>
      </c>
    </row>
    <row r="12" spans="1:8">
      <c r="A12" s="106"/>
      <c r="B12" s="60" t="s">
        <v>180</v>
      </c>
      <c r="C12" s="125" t="s">
        <v>24</v>
      </c>
      <c r="D12" s="125">
        <v>1.2</v>
      </c>
      <c r="E12" s="465">
        <v>16</v>
      </c>
      <c r="F12" s="125">
        <v>5.9</v>
      </c>
      <c r="G12" s="125">
        <v>72.400000000000006</v>
      </c>
      <c r="H12" s="463">
        <v>4.5</v>
      </c>
    </row>
    <row r="13" spans="1:8">
      <c r="A13" s="377" t="s">
        <v>52</v>
      </c>
      <c r="B13" s="58" t="s">
        <v>175</v>
      </c>
      <c r="C13" s="464">
        <v>100</v>
      </c>
      <c r="D13" s="119" t="s">
        <v>24</v>
      </c>
      <c r="E13" s="119" t="s">
        <v>24</v>
      </c>
      <c r="F13" s="119" t="s">
        <v>24</v>
      </c>
      <c r="G13" s="119" t="s">
        <v>24</v>
      </c>
      <c r="H13" s="121" t="s">
        <v>24</v>
      </c>
    </row>
    <row r="14" spans="1:8">
      <c r="A14" s="357"/>
      <c r="B14" s="59" t="s">
        <v>176</v>
      </c>
      <c r="C14" s="120">
        <v>78.599999999999994</v>
      </c>
      <c r="D14" s="120">
        <v>5.9</v>
      </c>
      <c r="E14" s="120">
        <v>13.7</v>
      </c>
      <c r="F14" s="120">
        <v>1.8</v>
      </c>
      <c r="G14" s="120" t="s">
        <v>24</v>
      </c>
      <c r="H14" s="459" t="s">
        <v>24</v>
      </c>
    </row>
    <row r="15" spans="1:8">
      <c r="A15" s="105"/>
      <c r="B15" s="59" t="s">
        <v>177</v>
      </c>
      <c r="C15" s="462">
        <v>68</v>
      </c>
      <c r="D15" s="120">
        <v>9.1</v>
      </c>
      <c r="E15" s="120">
        <v>20.100000000000001</v>
      </c>
      <c r="F15" s="120">
        <v>2.8</v>
      </c>
      <c r="G15" s="120" t="s">
        <v>24</v>
      </c>
      <c r="H15" s="459" t="s">
        <v>24</v>
      </c>
    </row>
    <row r="16" spans="1:8">
      <c r="A16" s="105"/>
      <c r="B16" s="59" t="s">
        <v>178</v>
      </c>
      <c r="C16" s="120">
        <v>63.1</v>
      </c>
      <c r="D16" s="120">
        <v>9.5</v>
      </c>
      <c r="E16" s="120">
        <v>23.7</v>
      </c>
      <c r="F16" s="120">
        <v>3.7</v>
      </c>
      <c r="G16" s="120" t="s">
        <v>24</v>
      </c>
      <c r="H16" s="459" t="s">
        <v>24</v>
      </c>
    </row>
    <row r="17" spans="1:9">
      <c r="A17" s="105"/>
      <c r="B17" s="59" t="s">
        <v>179</v>
      </c>
      <c r="C17" s="120">
        <v>59.7</v>
      </c>
      <c r="D17" s="120">
        <v>10.1</v>
      </c>
      <c r="E17" s="120">
        <v>25.7</v>
      </c>
      <c r="F17" s="120">
        <v>4.5</v>
      </c>
      <c r="G17" s="120" t="s">
        <v>24</v>
      </c>
      <c r="H17" s="459" t="s">
        <v>24</v>
      </c>
    </row>
    <row r="18" spans="1:9">
      <c r="A18" s="106"/>
      <c r="B18" s="60" t="s">
        <v>180</v>
      </c>
      <c r="C18" s="125" t="s">
        <v>24</v>
      </c>
      <c r="D18" s="125">
        <v>9.6</v>
      </c>
      <c r="E18" s="125">
        <v>26.7</v>
      </c>
      <c r="F18" s="125">
        <v>5.6</v>
      </c>
      <c r="G18" s="125">
        <v>51.9</v>
      </c>
      <c r="H18" s="463">
        <v>6.2</v>
      </c>
    </row>
    <row r="19" spans="1:9">
      <c r="A19" s="111"/>
      <c r="B19" s="11"/>
      <c r="C19" s="113"/>
    </row>
    <row r="20" spans="1:9">
      <c r="A20" s="62" t="s">
        <v>844</v>
      </c>
      <c r="B20" s="62"/>
      <c r="C20" s="62"/>
      <c r="D20" s="62"/>
      <c r="E20" s="62"/>
    </row>
    <row r="23" spans="1:9">
      <c r="I23" s="445"/>
    </row>
    <row r="24" spans="1:9">
      <c r="I24" s="445"/>
    </row>
    <row r="25" spans="1:9">
      <c r="I25" s="445"/>
    </row>
    <row r="26" spans="1:9">
      <c r="I26" s="445"/>
    </row>
    <row r="27" spans="1:9">
      <c r="I27" s="445"/>
    </row>
    <row r="28" spans="1:9">
      <c r="I28" s="445"/>
    </row>
    <row r="29" spans="1:9">
      <c r="I29" s="445"/>
    </row>
    <row r="30" spans="1:9">
      <c r="I30" s="445"/>
    </row>
    <row r="31" spans="1:9">
      <c r="I31" s="445"/>
    </row>
    <row r="32" spans="1:9">
      <c r="I32" s="445"/>
    </row>
    <row r="33" spans="9:9">
      <c r="I33" s="445"/>
    </row>
    <row r="34" spans="9:9">
      <c r="I34" s="445"/>
    </row>
    <row r="35" spans="9:9">
      <c r="I35" s="445"/>
    </row>
  </sheetData>
  <mergeCells count="3">
    <mergeCell ref="C4:H4"/>
    <mergeCell ref="C5:H5"/>
    <mergeCell ref="A4:B5"/>
  </mergeCell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heetViews>
  <sheetFormatPr baseColWidth="10" defaultRowHeight="15"/>
  <cols>
    <col min="1" max="1" width="14.42578125" customWidth="1"/>
    <col min="3" max="8" width="17.7109375" style="47" customWidth="1"/>
  </cols>
  <sheetData>
    <row r="1" spans="1:11">
      <c r="A1" s="3" t="s">
        <v>845</v>
      </c>
    </row>
    <row r="2" spans="1:11">
      <c r="A2" s="62" t="s">
        <v>29</v>
      </c>
    </row>
    <row r="4" spans="1:11">
      <c r="A4" s="685"/>
      <c r="B4" s="687"/>
      <c r="C4" s="851" t="s">
        <v>842</v>
      </c>
      <c r="D4" s="851"/>
      <c r="E4" s="851"/>
      <c r="F4" s="851"/>
      <c r="G4" s="851"/>
      <c r="H4" s="852"/>
      <c r="I4" s="62"/>
      <c r="J4" s="62"/>
      <c r="K4" s="62"/>
    </row>
    <row r="5" spans="1:11" s="444" customFormat="1">
      <c r="A5" s="682"/>
      <c r="B5" s="684"/>
      <c r="C5" s="853" t="s">
        <v>841</v>
      </c>
      <c r="D5" s="851"/>
      <c r="E5" s="851"/>
      <c r="F5" s="851"/>
      <c r="G5" s="851"/>
      <c r="H5" s="852"/>
      <c r="I5" s="62"/>
      <c r="J5" s="62"/>
      <c r="K5" s="62"/>
    </row>
    <row r="6" spans="1:11" ht="67.5" customHeight="1">
      <c r="A6" s="42" t="s">
        <v>138</v>
      </c>
      <c r="B6" s="42" t="s">
        <v>170</v>
      </c>
      <c r="C6" s="469" t="s">
        <v>843</v>
      </c>
      <c r="D6" s="114" t="s">
        <v>840</v>
      </c>
      <c r="E6" s="114" t="s">
        <v>173</v>
      </c>
      <c r="F6" s="114" t="s">
        <v>174</v>
      </c>
      <c r="G6" s="114" t="s">
        <v>171</v>
      </c>
      <c r="H6" s="115" t="s">
        <v>172</v>
      </c>
      <c r="I6" s="62"/>
      <c r="J6" s="62"/>
      <c r="K6" s="62"/>
    </row>
    <row r="7" spans="1:11">
      <c r="A7" s="26" t="s">
        <v>181</v>
      </c>
      <c r="B7" s="360" t="s">
        <v>175</v>
      </c>
      <c r="C7" s="470">
        <v>100</v>
      </c>
      <c r="D7" s="119" t="s">
        <v>24</v>
      </c>
      <c r="E7" s="119" t="s">
        <v>24</v>
      </c>
      <c r="F7" s="119" t="s">
        <v>24</v>
      </c>
      <c r="G7" s="119" t="s">
        <v>24</v>
      </c>
      <c r="H7" s="121" t="s">
        <v>24</v>
      </c>
      <c r="I7" s="62"/>
      <c r="J7" s="62"/>
      <c r="K7" s="62"/>
    </row>
    <row r="8" spans="1:11">
      <c r="A8" s="27"/>
      <c r="B8" s="357" t="s">
        <v>176</v>
      </c>
      <c r="C8" s="123">
        <v>65.5</v>
      </c>
      <c r="D8" s="112">
        <v>6.2</v>
      </c>
      <c r="E8" s="112">
        <v>22.4</v>
      </c>
      <c r="F8" s="112">
        <v>5.9</v>
      </c>
      <c r="G8" s="120" t="s">
        <v>24</v>
      </c>
      <c r="H8" s="459" t="s">
        <v>24</v>
      </c>
      <c r="I8" s="62"/>
      <c r="J8" s="62"/>
      <c r="K8" s="62"/>
    </row>
    <row r="9" spans="1:11">
      <c r="A9" s="27"/>
      <c r="B9" s="357" t="s">
        <v>177</v>
      </c>
      <c r="C9" s="123">
        <v>54.8</v>
      </c>
      <c r="D9" s="112">
        <v>7.3</v>
      </c>
      <c r="E9" s="112">
        <v>28.9</v>
      </c>
      <c r="F9" s="466">
        <v>9</v>
      </c>
      <c r="G9" s="120" t="s">
        <v>24</v>
      </c>
      <c r="H9" s="459" t="s">
        <v>24</v>
      </c>
      <c r="I9" s="62"/>
      <c r="J9" s="62"/>
      <c r="K9" s="62"/>
    </row>
    <row r="10" spans="1:11">
      <c r="A10" s="27"/>
      <c r="B10" s="357" t="s">
        <v>178</v>
      </c>
      <c r="C10" s="123">
        <v>0.1</v>
      </c>
      <c r="D10" s="112">
        <v>6.2</v>
      </c>
      <c r="E10" s="466">
        <v>31</v>
      </c>
      <c r="F10" s="112">
        <v>11.5</v>
      </c>
      <c r="G10" s="112">
        <v>48.6</v>
      </c>
      <c r="H10" s="79">
        <v>2.6</v>
      </c>
      <c r="I10" s="62"/>
      <c r="J10" s="62"/>
      <c r="K10" s="62"/>
    </row>
    <row r="11" spans="1:11">
      <c r="A11" s="27"/>
      <c r="B11" s="357" t="s">
        <v>179</v>
      </c>
      <c r="C11" s="123">
        <v>0.2</v>
      </c>
      <c r="D11" s="120" t="s">
        <v>24</v>
      </c>
      <c r="E11" s="112">
        <v>31.3</v>
      </c>
      <c r="F11" s="466">
        <v>12</v>
      </c>
      <c r="G11" s="112">
        <v>53.5</v>
      </c>
      <c r="H11" s="467">
        <v>3</v>
      </c>
      <c r="I11" s="62"/>
      <c r="J11" s="62"/>
      <c r="K11" s="62"/>
    </row>
    <row r="12" spans="1:11">
      <c r="A12" s="28"/>
      <c r="B12" s="359" t="s">
        <v>180</v>
      </c>
      <c r="C12" s="124"/>
      <c r="D12" s="125" t="s">
        <v>24</v>
      </c>
      <c r="E12" s="117">
        <v>31.3</v>
      </c>
      <c r="F12" s="117">
        <v>12.1</v>
      </c>
      <c r="G12" s="117">
        <v>54.1</v>
      </c>
      <c r="H12" s="80">
        <v>2.5</v>
      </c>
      <c r="I12" s="62"/>
      <c r="J12" s="62"/>
      <c r="K12" s="62"/>
    </row>
    <row r="13" spans="1:11">
      <c r="A13" s="26" t="s">
        <v>182</v>
      </c>
      <c r="B13" s="360" t="s">
        <v>175</v>
      </c>
      <c r="C13" s="471">
        <v>100</v>
      </c>
      <c r="D13" s="120" t="s">
        <v>24</v>
      </c>
      <c r="E13" s="120" t="s">
        <v>24</v>
      </c>
      <c r="F13" s="120" t="s">
        <v>24</v>
      </c>
      <c r="G13" s="120" t="s">
        <v>24</v>
      </c>
      <c r="H13" s="459" t="s">
        <v>24</v>
      </c>
      <c r="I13" s="62"/>
      <c r="J13" s="62"/>
      <c r="K13" s="62"/>
    </row>
    <row r="14" spans="1:11">
      <c r="A14" s="27"/>
      <c r="B14" s="357" t="s">
        <v>176</v>
      </c>
      <c r="C14" s="471">
        <v>62</v>
      </c>
      <c r="D14" s="112">
        <v>7.9</v>
      </c>
      <c r="E14" s="112">
        <v>24.7</v>
      </c>
      <c r="F14" s="112">
        <v>5.4</v>
      </c>
      <c r="G14" s="120" t="s">
        <v>24</v>
      </c>
      <c r="H14" s="459" t="s">
        <v>24</v>
      </c>
      <c r="I14" s="62"/>
      <c r="J14" s="62"/>
      <c r="K14" s="62"/>
    </row>
    <row r="15" spans="1:11">
      <c r="A15" s="27"/>
      <c r="B15" s="357" t="s">
        <v>177</v>
      </c>
      <c r="C15" s="123">
        <v>52.9</v>
      </c>
      <c r="D15" s="112">
        <v>9.1999999999999993</v>
      </c>
      <c r="E15" s="112">
        <v>30.2</v>
      </c>
      <c r="F15" s="112">
        <v>7.7</v>
      </c>
      <c r="G15" s="120" t="s">
        <v>24</v>
      </c>
      <c r="H15" s="459" t="s">
        <v>24</v>
      </c>
      <c r="I15" s="62"/>
      <c r="J15" s="62"/>
      <c r="K15" s="62"/>
    </row>
    <row r="16" spans="1:11">
      <c r="A16" s="27"/>
      <c r="B16" s="357" t="s">
        <v>178</v>
      </c>
      <c r="C16" s="123">
        <v>47.1</v>
      </c>
      <c r="D16" s="112">
        <v>9.5</v>
      </c>
      <c r="E16" s="112">
        <v>32.299999999999997</v>
      </c>
      <c r="F16" s="112">
        <v>8.8000000000000007</v>
      </c>
      <c r="G16" s="112">
        <v>2.2999999999999998</v>
      </c>
      <c r="H16" s="459" t="s">
        <v>24</v>
      </c>
      <c r="I16" s="62"/>
      <c r="J16" s="62"/>
      <c r="K16" s="62"/>
    </row>
    <row r="17" spans="1:11">
      <c r="A17" s="27"/>
      <c r="B17" s="357" t="s">
        <v>179</v>
      </c>
      <c r="C17" s="122" t="s">
        <v>24</v>
      </c>
      <c r="D17" s="112">
        <v>8.5</v>
      </c>
      <c r="E17" s="112">
        <v>33.5</v>
      </c>
      <c r="F17" s="112">
        <v>10.199999999999999</v>
      </c>
      <c r="G17" s="112">
        <v>45.7</v>
      </c>
      <c r="H17" s="79">
        <v>2.1</v>
      </c>
      <c r="I17" s="62"/>
      <c r="J17" s="62"/>
      <c r="K17" s="62"/>
    </row>
    <row r="18" spans="1:11">
      <c r="A18" s="28"/>
      <c r="B18" s="359" t="s">
        <v>180</v>
      </c>
      <c r="C18" s="472" t="s">
        <v>24</v>
      </c>
      <c r="D18" s="468">
        <v>2</v>
      </c>
      <c r="E18" s="117">
        <v>33.9</v>
      </c>
      <c r="F18" s="117">
        <v>11.2</v>
      </c>
      <c r="G18" s="117">
        <v>50.5</v>
      </c>
      <c r="H18" s="80">
        <v>2.4</v>
      </c>
      <c r="I18" s="62"/>
      <c r="J18" s="62"/>
      <c r="K18" s="62"/>
    </row>
    <row r="19" spans="1:11">
      <c r="A19" s="62"/>
      <c r="B19" s="62"/>
      <c r="C19" s="90"/>
      <c r="D19" s="90"/>
      <c r="E19" s="90"/>
      <c r="F19" s="90"/>
      <c r="G19" s="90"/>
      <c r="H19" s="90"/>
      <c r="I19" s="62"/>
      <c r="J19" s="62"/>
      <c r="K19" s="62"/>
    </row>
    <row r="20" spans="1:11">
      <c r="A20" s="62" t="s">
        <v>846</v>
      </c>
    </row>
    <row r="26" spans="1:11">
      <c r="D26" s="118"/>
    </row>
  </sheetData>
  <mergeCells count="3">
    <mergeCell ref="C4:H4"/>
    <mergeCell ref="C5:H5"/>
    <mergeCell ref="A4:B5"/>
  </mergeCell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workbookViewId="0"/>
  </sheetViews>
  <sheetFormatPr baseColWidth="10" defaultRowHeight="15"/>
  <cols>
    <col min="1" max="1" width="25" customWidth="1"/>
    <col min="2" max="25" width="8.7109375" customWidth="1"/>
  </cols>
  <sheetData>
    <row r="1" spans="1:25">
      <c r="A1" s="3" t="s">
        <v>847</v>
      </c>
    </row>
    <row r="2" spans="1:25">
      <c r="A2" s="62" t="s">
        <v>29</v>
      </c>
    </row>
    <row r="4" spans="1:25">
      <c r="A4" s="790"/>
      <c r="B4" s="671" t="s">
        <v>650</v>
      </c>
      <c r="C4" s="672"/>
      <c r="D4" s="672"/>
      <c r="E4" s="672"/>
      <c r="F4" s="672"/>
      <c r="G4" s="672"/>
      <c r="H4" s="672"/>
      <c r="I4" s="672"/>
      <c r="J4" s="672"/>
      <c r="K4" s="672"/>
      <c r="L4" s="672"/>
      <c r="M4" s="673"/>
      <c r="N4" s="679" t="s">
        <v>23</v>
      </c>
      <c r="O4" s="680"/>
      <c r="P4" s="680"/>
      <c r="Q4" s="680"/>
      <c r="R4" s="680"/>
      <c r="S4" s="680"/>
      <c r="T4" s="680"/>
      <c r="U4" s="680"/>
      <c r="V4" s="680"/>
      <c r="W4" s="680"/>
      <c r="X4" s="680"/>
      <c r="Y4" s="681"/>
    </row>
    <row r="5" spans="1:25">
      <c r="A5" s="791"/>
      <c r="B5" s="671" t="s">
        <v>184</v>
      </c>
      <c r="C5" s="672"/>
      <c r="D5" s="673"/>
      <c r="E5" s="671" t="s">
        <v>185</v>
      </c>
      <c r="F5" s="672"/>
      <c r="G5" s="673"/>
      <c r="H5" s="671" t="s">
        <v>848</v>
      </c>
      <c r="I5" s="672"/>
      <c r="J5" s="673"/>
      <c r="K5" s="671" t="s">
        <v>186</v>
      </c>
      <c r="L5" s="672"/>
      <c r="M5" s="673"/>
      <c r="N5" s="671" t="s">
        <v>184</v>
      </c>
      <c r="O5" s="672"/>
      <c r="P5" s="673"/>
      <c r="Q5" s="671" t="s">
        <v>185</v>
      </c>
      <c r="R5" s="672"/>
      <c r="S5" s="673"/>
      <c r="T5" s="671" t="s">
        <v>848</v>
      </c>
      <c r="U5" s="672"/>
      <c r="V5" s="673"/>
      <c r="W5" s="671" t="s">
        <v>186</v>
      </c>
      <c r="X5" s="672"/>
      <c r="Y5" s="673"/>
    </row>
    <row r="6" spans="1:25">
      <c r="A6" s="42" t="s">
        <v>183</v>
      </c>
      <c r="B6" s="23" t="s">
        <v>493</v>
      </c>
      <c r="C6" s="24" t="s">
        <v>34</v>
      </c>
      <c r="D6" s="25" t="s">
        <v>36</v>
      </c>
      <c r="E6" s="23" t="s">
        <v>493</v>
      </c>
      <c r="F6" s="24" t="s">
        <v>34</v>
      </c>
      <c r="G6" s="25" t="s">
        <v>36</v>
      </c>
      <c r="H6" s="23" t="s">
        <v>493</v>
      </c>
      <c r="I6" s="24" t="s">
        <v>34</v>
      </c>
      <c r="J6" s="25" t="s">
        <v>36</v>
      </c>
      <c r="K6" s="23" t="s">
        <v>493</v>
      </c>
      <c r="L6" s="24" t="s">
        <v>34</v>
      </c>
      <c r="M6" s="25" t="s">
        <v>36</v>
      </c>
      <c r="N6" s="23" t="s">
        <v>493</v>
      </c>
      <c r="O6" s="24" t="s">
        <v>34</v>
      </c>
      <c r="P6" s="25" t="s">
        <v>36</v>
      </c>
      <c r="Q6" s="23" t="s">
        <v>493</v>
      </c>
      <c r="R6" s="24" t="s">
        <v>34</v>
      </c>
      <c r="S6" s="25" t="s">
        <v>36</v>
      </c>
      <c r="T6" s="23" t="s">
        <v>493</v>
      </c>
      <c r="U6" s="24" t="s">
        <v>34</v>
      </c>
      <c r="V6" s="25" t="s">
        <v>36</v>
      </c>
      <c r="W6" s="23" t="s">
        <v>493</v>
      </c>
      <c r="X6" s="24" t="s">
        <v>34</v>
      </c>
      <c r="Y6" s="25" t="s">
        <v>36</v>
      </c>
    </row>
    <row r="7" spans="1:25">
      <c r="A7" s="26" t="s">
        <v>187</v>
      </c>
      <c r="B7" s="32">
        <v>88.575003026756534</v>
      </c>
      <c r="C7" s="33">
        <v>88.451284537081918</v>
      </c>
      <c r="D7" s="34">
        <v>88.821752265861036</v>
      </c>
      <c r="E7" s="32">
        <v>76.995342861731174</v>
      </c>
      <c r="F7" s="33">
        <v>77.834179357021995</v>
      </c>
      <c r="G7" s="34">
        <v>88.821752265861036</v>
      </c>
      <c r="H7" s="32">
        <v>69.757986447241052</v>
      </c>
      <c r="I7" s="33">
        <v>73.075083692013393</v>
      </c>
      <c r="J7" s="34">
        <v>68.916130598373599</v>
      </c>
      <c r="K7" s="32">
        <v>53.047520661157023</v>
      </c>
      <c r="L7" s="33">
        <v>48.627654065251164</v>
      </c>
      <c r="M7" s="34">
        <v>57.444616177228234</v>
      </c>
      <c r="N7" s="268">
        <v>21948</v>
      </c>
      <c r="O7" s="183">
        <v>14598</v>
      </c>
      <c r="P7" s="269">
        <v>7350</v>
      </c>
      <c r="Q7" s="268">
        <v>9589</v>
      </c>
      <c r="R7" s="183">
        <v>1840</v>
      </c>
      <c r="S7" s="269">
        <v>7749</v>
      </c>
      <c r="T7" s="268">
        <v>7206</v>
      </c>
      <c r="U7" s="183">
        <v>1528</v>
      </c>
      <c r="V7" s="269">
        <v>5678</v>
      </c>
      <c r="W7" s="268">
        <v>2054</v>
      </c>
      <c r="X7" s="183">
        <v>939</v>
      </c>
      <c r="Y7" s="269">
        <v>1115</v>
      </c>
    </row>
    <row r="8" spans="1:25">
      <c r="A8" s="27" t="s">
        <v>188</v>
      </c>
      <c r="B8" s="21">
        <v>4.2293877880463295</v>
      </c>
      <c r="C8" s="11">
        <v>4.6897721764420748</v>
      </c>
      <c r="D8" s="18">
        <v>3.3111782477341389</v>
      </c>
      <c r="E8" s="21">
        <v>7.620041753653445</v>
      </c>
      <c r="F8" s="11">
        <v>10.956006768189509</v>
      </c>
      <c r="G8" s="18">
        <v>3.3111782477341389</v>
      </c>
      <c r="H8" s="21">
        <v>10.135527589545013</v>
      </c>
      <c r="I8" s="11">
        <v>12.960306073648972</v>
      </c>
      <c r="J8" s="18">
        <v>9.4186187644131572</v>
      </c>
      <c r="K8" s="21">
        <v>4.2097107438016526</v>
      </c>
      <c r="L8" s="11">
        <v>6.9911962713619875</v>
      </c>
      <c r="M8" s="18">
        <v>1.4425553838227718</v>
      </c>
      <c r="N8" s="268">
        <v>1048</v>
      </c>
      <c r="O8" s="183">
        <v>774</v>
      </c>
      <c r="P8" s="269">
        <v>274</v>
      </c>
      <c r="Q8" s="268">
        <v>949</v>
      </c>
      <c r="R8" s="183">
        <v>259</v>
      </c>
      <c r="S8" s="269">
        <v>690</v>
      </c>
      <c r="T8" s="268">
        <v>1047</v>
      </c>
      <c r="U8" s="183">
        <v>271</v>
      </c>
      <c r="V8" s="269">
        <v>776</v>
      </c>
      <c r="W8" s="268">
        <v>163</v>
      </c>
      <c r="X8" s="183">
        <v>135</v>
      </c>
      <c r="Y8" s="269">
        <v>28</v>
      </c>
    </row>
    <row r="9" spans="1:25">
      <c r="A9" s="27" t="s">
        <v>189</v>
      </c>
      <c r="B9" s="21">
        <v>6.2310827717018444</v>
      </c>
      <c r="C9" s="11">
        <v>5.6531749878817257</v>
      </c>
      <c r="D9" s="18">
        <v>7.3836858006042299</v>
      </c>
      <c r="E9" s="21">
        <v>13.457523687168782</v>
      </c>
      <c r="F9" s="11">
        <v>9.2216582064297796</v>
      </c>
      <c r="G9" s="18">
        <v>7.3836858006042299</v>
      </c>
      <c r="H9" s="21">
        <v>17.870280735721199</v>
      </c>
      <c r="I9" s="11">
        <v>12.09947393591583</v>
      </c>
      <c r="J9" s="18">
        <v>19.334870736739894</v>
      </c>
      <c r="K9" s="21">
        <v>26.575413223140497</v>
      </c>
      <c r="L9" s="11">
        <v>22.009321595028482</v>
      </c>
      <c r="M9" s="18">
        <v>31.117980422462647</v>
      </c>
      <c r="N9" s="268">
        <v>1544</v>
      </c>
      <c r="O9" s="183">
        <v>933</v>
      </c>
      <c r="P9" s="269">
        <v>611</v>
      </c>
      <c r="Q9" s="268">
        <v>1676</v>
      </c>
      <c r="R9" s="183">
        <v>218</v>
      </c>
      <c r="S9" s="269">
        <v>1458</v>
      </c>
      <c r="T9" s="268">
        <v>1846</v>
      </c>
      <c r="U9" s="183">
        <v>253</v>
      </c>
      <c r="V9" s="269">
        <v>1593</v>
      </c>
      <c r="W9" s="268">
        <v>1029</v>
      </c>
      <c r="X9" s="183">
        <v>425</v>
      </c>
      <c r="Y9" s="269">
        <v>604</v>
      </c>
    </row>
    <row r="10" spans="1:25">
      <c r="A10" s="28" t="s">
        <v>190</v>
      </c>
      <c r="B10" s="22">
        <v>0.96452641349529855</v>
      </c>
      <c r="C10" s="15">
        <v>1.2057682985942801</v>
      </c>
      <c r="D10" s="20">
        <v>0.4833836858006042</v>
      </c>
      <c r="E10" s="22">
        <v>1.9270916974466035</v>
      </c>
      <c r="F10" s="15">
        <v>1.988155668358714</v>
      </c>
      <c r="G10" s="20">
        <v>0.4833836858006042</v>
      </c>
      <c r="H10" s="22">
        <v>2.2362052274927398</v>
      </c>
      <c r="I10" s="15">
        <v>1.8651362984218076</v>
      </c>
      <c r="J10" s="20">
        <v>2.3303799004733583</v>
      </c>
      <c r="K10" s="22">
        <v>16.167355371900825</v>
      </c>
      <c r="L10" s="15">
        <v>22.371828068358361</v>
      </c>
      <c r="M10" s="20">
        <v>9.9948480164863476</v>
      </c>
      <c r="N10" s="270">
        <v>239</v>
      </c>
      <c r="O10" s="271">
        <v>199</v>
      </c>
      <c r="P10" s="272">
        <v>40</v>
      </c>
      <c r="Q10" s="270">
        <v>240</v>
      </c>
      <c r="R10" s="271">
        <v>47</v>
      </c>
      <c r="S10" s="272">
        <v>193</v>
      </c>
      <c r="T10" s="270">
        <v>231</v>
      </c>
      <c r="U10" s="271">
        <v>39</v>
      </c>
      <c r="V10" s="272">
        <v>192</v>
      </c>
      <c r="W10" s="270">
        <v>626</v>
      </c>
      <c r="X10" s="271">
        <v>432</v>
      </c>
      <c r="Y10" s="272">
        <v>194</v>
      </c>
    </row>
    <row r="12" spans="1:25">
      <c r="A12" s="62" t="s">
        <v>849</v>
      </c>
    </row>
    <row r="13" spans="1:25">
      <c r="A13" s="62"/>
    </row>
  </sheetData>
  <mergeCells count="11">
    <mergeCell ref="A4:A5"/>
    <mergeCell ref="N4:Y4"/>
    <mergeCell ref="N5:P5"/>
    <mergeCell ref="Q5:S5"/>
    <mergeCell ref="T5:V5"/>
    <mergeCell ref="W5:Y5"/>
    <mergeCell ref="B4:M4"/>
    <mergeCell ref="B5:D5"/>
    <mergeCell ref="K5:M5"/>
    <mergeCell ref="E5:G5"/>
    <mergeCell ref="H5:J5"/>
  </mergeCells>
  <pageMargins left="0.7" right="0.7" top="0.78740157499999996" bottom="0.78740157499999996"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heetViews>
  <sheetFormatPr baseColWidth="10" defaultRowHeight="15"/>
  <cols>
    <col min="1" max="1" width="24.85546875" customWidth="1"/>
  </cols>
  <sheetData>
    <row r="1" spans="1:13">
      <c r="A1" s="3" t="s">
        <v>850</v>
      </c>
    </row>
    <row r="2" spans="1:13">
      <c r="A2" s="62" t="s">
        <v>29</v>
      </c>
    </row>
    <row r="4" spans="1:13">
      <c r="A4" s="692"/>
      <c r="B4" s="671" t="s">
        <v>650</v>
      </c>
      <c r="C4" s="672"/>
      <c r="D4" s="672"/>
      <c r="E4" s="672"/>
      <c r="F4" s="672"/>
      <c r="G4" s="673"/>
      <c r="H4" s="671" t="s">
        <v>23</v>
      </c>
      <c r="I4" s="672"/>
      <c r="J4" s="672"/>
      <c r="K4" s="672"/>
      <c r="L4" s="672"/>
      <c r="M4" s="673"/>
    </row>
    <row r="5" spans="1:13">
      <c r="A5" s="693"/>
      <c r="B5" s="671" t="s">
        <v>191</v>
      </c>
      <c r="C5" s="672"/>
      <c r="D5" s="673"/>
      <c r="E5" s="671" t="s">
        <v>192</v>
      </c>
      <c r="F5" s="672"/>
      <c r="G5" s="673"/>
      <c r="H5" s="671" t="s">
        <v>191</v>
      </c>
      <c r="I5" s="672"/>
      <c r="J5" s="673"/>
      <c r="K5" s="671" t="s">
        <v>192</v>
      </c>
      <c r="L5" s="672"/>
      <c r="M5" s="673"/>
    </row>
    <row r="6" spans="1:13">
      <c r="A6" s="23" t="s">
        <v>183</v>
      </c>
      <c r="B6" s="23" t="s">
        <v>22</v>
      </c>
      <c r="C6" s="24" t="s">
        <v>34</v>
      </c>
      <c r="D6" s="25" t="s">
        <v>36</v>
      </c>
      <c r="E6" s="24" t="s">
        <v>22</v>
      </c>
      <c r="F6" s="24" t="s">
        <v>34</v>
      </c>
      <c r="G6" s="24" t="s">
        <v>36</v>
      </c>
      <c r="H6" s="23" t="s">
        <v>22</v>
      </c>
      <c r="I6" s="24" t="s">
        <v>34</v>
      </c>
      <c r="J6" s="25" t="s">
        <v>36</v>
      </c>
      <c r="K6" s="24" t="s">
        <v>22</v>
      </c>
      <c r="L6" s="24" t="s">
        <v>34</v>
      </c>
      <c r="M6" s="25" t="s">
        <v>36</v>
      </c>
    </row>
    <row r="7" spans="1:13">
      <c r="A7" s="93" t="s">
        <v>187</v>
      </c>
      <c r="B7" s="21">
        <v>80.548489311375917</v>
      </c>
      <c r="C7" s="11">
        <v>83.36885911490053</v>
      </c>
      <c r="D7" s="18">
        <v>78.335324571883717</v>
      </c>
      <c r="E7" s="11">
        <v>64.765129073212009</v>
      </c>
      <c r="F7" s="11">
        <v>66.88608520753337</v>
      </c>
      <c r="G7" s="11">
        <v>62.937283328080682</v>
      </c>
      <c r="H7" s="44">
        <v>36097</v>
      </c>
      <c r="I7" s="36">
        <v>16427</v>
      </c>
      <c r="J7" s="37">
        <v>19670</v>
      </c>
      <c r="K7" s="36">
        <v>7652</v>
      </c>
      <c r="L7" s="36">
        <v>3658</v>
      </c>
      <c r="M7" s="37">
        <v>3994</v>
      </c>
    </row>
    <row r="8" spans="1:13">
      <c r="A8" s="93" t="s">
        <v>188</v>
      </c>
      <c r="B8" s="21">
        <v>5.2974516892042667</v>
      </c>
      <c r="C8" s="11">
        <v>5.2831912302070645</v>
      </c>
      <c r="D8" s="18">
        <v>5.3086419753086425</v>
      </c>
      <c r="E8" s="11">
        <v>11.426153195090986</v>
      </c>
      <c r="F8" s="11">
        <v>12.141159261290912</v>
      </c>
      <c r="G8" s="11">
        <v>10.809959029309802</v>
      </c>
      <c r="H8" s="44">
        <v>2374</v>
      </c>
      <c r="I8" s="36">
        <v>1041</v>
      </c>
      <c r="J8" s="37">
        <v>1333</v>
      </c>
      <c r="K8" s="36">
        <v>1350</v>
      </c>
      <c r="L8" s="36">
        <v>664</v>
      </c>
      <c r="M8" s="37">
        <v>686</v>
      </c>
    </row>
    <row r="9" spans="1:13">
      <c r="A9" s="93" t="s">
        <v>189</v>
      </c>
      <c r="B9" s="21">
        <v>11.404918105949035</v>
      </c>
      <c r="C9" s="11">
        <v>7.8765732846122622</v>
      </c>
      <c r="D9" s="18">
        <v>14.173636001592991</v>
      </c>
      <c r="E9" s="11">
        <v>15.023275497249259</v>
      </c>
      <c r="F9" s="11">
        <v>9.1424392027793004</v>
      </c>
      <c r="G9" s="11">
        <v>20.091396155058305</v>
      </c>
      <c r="H9" s="44">
        <v>5111</v>
      </c>
      <c r="I9" s="36">
        <v>1552</v>
      </c>
      <c r="J9" s="37">
        <v>3559</v>
      </c>
      <c r="K9" s="36">
        <v>1775</v>
      </c>
      <c r="L9" s="36">
        <v>500</v>
      </c>
      <c r="M9" s="37">
        <v>1275</v>
      </c>
    </row>
    <row r="10" spans="1:13">
      <c r="A10" s="92" t="s">
        <v>190</v>
      </c>
      <c r="B10" s="22">
        <v>2.7491408934707904</v>
      </c>
      <c r="C10" s="15">
        <v>3.4713763702801463</v>
      </c>
      <c r="D10" s="20">
        <v>2.1823974512146553</v>
      </c>
      <c r="E10" s="15">
        <v>8.7854422344477356</v>
      </c>
      <c r="F10" s="15">
        <v>11.830316328396416</v>
      </c>
      <c r="G10" s="15">
        <v>6.161361487551213</v>
      </c>
      <c r="H10" s="45">
        <v>1232</v>
      </c>
      <c r="I10" s="38">
        <v>684</v>
      </c>
      <c r="J10" s="39">
        <v>548</v>
      </c>
      <c r="K10" s="38">
        <v>1038</v>
      </c>
      <c r="L10" s="38">
        <v>647</v>
      </c>
      <c r="M10" s="39">
        <v>391</v>
      </c>
    </row>
    <row r="12" spans="1:13">
      <c r="A12" s="62" t="s">
        <v>849</v>
      </c>
      <c r="H12" s="473"/>
    </row>
    <row r="15" spans="1:13">
      <c r="H15" s="444"/>
    </row>
    <row r="16" spans="1:13">
      <c r="H16" s="444"/>
    </row>
    <row r="17" spans="8:8">
      <c r="H17" s="444"/>
    </row>
  </sheetData>
  <mergeCells count="7">
    <mergeCell ref="A4:A5"/>
    <mergeCell ref="B4:G4"/>
    <mergeCell ref="H4:M4"/>
    <mergeCell ref="B5:D5"/>
    <mergeCell ref="E5:G5"/>
    <mergeCell ref="H5:J5"/>
    <mergeCell ref="K5:M5"/>
  </mergeCell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heetViews>
  <sheetFormatPr baseColWidth="10" defaultRowHeight="15"/>
  <cols>
    <col min="8" max="8" width="25" customWidth="1"/>
  </cols>
  <sheetData>
    <row r="1" spans="1:11">
      <c r="A1" s="3" t="s">
        <v>851</v>
      </c>
    </row>
    <row r="2" spans="1:11">
      <c r="A2" s="62" t="s">
        <v>425</v>
      </c>
    </row>
    <row r="3" spans="1:11" s="485" customFormat="1"/>
    <row r="4" spans="1:11">
      <c r="A4" s="486" t="s">
        <v>783</v>
      </c>
      <c r="B4" s="486"/>
      <c r="C4" s="486"/>
      <c r="D4" s="486"/>
      <c r="E4" s="486"/>
      <c r="F4" s="486"/>
      <c r="G4" s="486"/>
      <c r="H4" s="485"/>
      <c r="I4" s="505" t="s">
        <v>784</v>
      </c>
      <c r="J4" s="486"/>
      <c r="K4" s="485"/>
    </row>
  </sheetData>
  <hyperlinks>
    <hyperlink ref="I4" r:id="rId1"/>
  </hyperlinks>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workbookViewId="0"/>
  </sheetViews>
  <sheetFormatPr baseColWidth="10" defaultRowHeight="15"/>
  <cols>
    <col min="1" max="1" width="24.85546875" customWidth="1"/>
    <col min="2" max="9" width="9.7109375" customWidth="1"/>
    <col min="10" max="12" width="9.7109375" style="514" customWidth="1"/>
    <col min="13" max="24" width="9.7109375" customWidth="1"/>
  </cols>
  <sheetData>
    <row r="1" spans="1:24">
      <c r="A1" s="3" t="s">
        <v>852</v>
      </c>
    </row>
    <row r="2" spans="1:24">
      <c r="A2" s="62" t="s">
        <v>501</v>
      </c>
    </row>
    <row r="4" spans="1:24" s="514" customFormat="1">
      <c r="A4" s="516" t="s">
        <v>138</v>
      </c>
      <c r="B4" s="528" t="s">
        <v>34</v>
      </c>
      <c r="C4" s="529" t="s">
        <v>888</v>
      </c>
      <c r="D4" s="530" t="s">
        <v>889</v>
      </c>
      <c r="E4" s="528" t="s">
        <v>34</v>
      </c>
      <c r="F4" s="529" t="s">
        <v>890</v>
      </c>
      <c r="G4" s="530" t="s">
        <v>889</v>
      </c>
      <c r="H4" s="528" t="s">
        <v>34</v>
      </c>
      <c r="I4" s="529" t="s">
        <v>890</v>
      </c>
      <c r="J4" s="529" t="s">
        <v>889</v>
      </c>
      <c r="K4" s="530" t="s">
        <v>891</v>
      </c>
      <c r="L4" s="528" t="s">
        <v>34</v>
      </c>
      <c r="M4" s="532" t="s">
        <v>890</v>
      </c>
      <c r="N4" s="532" t="s">
        <v>889</v>
      </c>
      <c r="O4" s="533" t="s">
        <v>891</v>
      </c>
      <c r="P4" s="531" t="s">
        <v>34</v>
      </c>
      <c r="Q4" s="532" t="s">
        <v>892</v>
      </c>
      <c r="R4" s="533" t="s">
        <v>891</v>
      </c>
      <c r="S4" s="531" t="s">
        <v>892</v>
      </c>
      <c r="T4" s="532" t="s">
        <v>891</v>
      </c>
      <c r="U4" s="533" t="s">
        <v>893</v>
      </c>
      <c r="V4" s="531" t="s">
        <v>892</v>
      </c>
      <c r="W4" s="532" t="s">
        <v>891</v>
      </c>
      <c r="X4" s="533" t="s">
        <v>893</v>
      </c>
    </row>
    <row r="5" spans="1:24">
      <c r="A5" s="522" t="s">
        <v>887</v>
      </c>
      <c r="B5" s="522">
        <v>1</v>
      </c>
      <c r="C5" s="524">
        <v>1</v>
      </c>
      <c r="D5" s="521">
        <v>1</v>
      </c>
      <c r="E5" s="522">
        <v>2</v>
      </c>
      <c r="F5" s="524">
        <v>2</v>
      </c>
      <c r="G5" s="521">
        <v>2</v>
      </c>
      <c r="H5" s="522">
        <v>3</v>
      </c>
      <c r="I5" s="524">
        <v>3</v>
      </c>
      <c r="J5" s="524">
        <v>3</v>
      </c>
      <c r="K5" s="521">
        <v>1</v>
      </c>
      <c r="L5" s="519">
        <v>4</v>
      </c>
      <c r="M5" s="520">
        <v>4</v>
      </c>
      <c r="N5" s="525">
        <v>4</v>
      </c>
      <c r="O5" s="513">
        <v>2</v>
      </c>
      <c r="P5" s="512">
        <v>5</v>
      </c>
      <c r="Q5" s="511">
        <v>3</v>
      </c>
      <c r="R5" s="510">
        <v>3</v>
      </c>
      <c r="S5" s="512">
        <v>4</v>
      </c>
      <c r="T5" s="511">
        <v>4</v>
      </c>
      <c r="U5" s="510">
        <v>2</v>
      </c>
      <c r="V5" s="512">
        <v>5</v>
      </c>
      <c r="W5" s="511">
        <v>5</v>
      </c>
      <c r="X5" s="510">
        <v>3</v>
      </c>
    </row>
    <row r="6" spans="1:24">
      <c r="A6" s="523" t="s">
        <v>894</v>
      </c>
      <c r="B6" s="516"/>
      <c r="C6" s="518"/>
      <c r="D6" s="517"/>
      <c r="E6" s="516"/>
      <c r="F6" s="518"/>
      <c r="G6" s="517"/>
      <c r="H6" s="516"/>
      <c r="I6" s="518"/>
      <c r="J6" s="518"/>
      <c r="K6" s="517"/>
      <c r="L6" s="516"/>
      <c r="M6" s="518"/>
      <c r="N6" s="518"/>
      <c r="O6" s="517"/>
      <c r="P6" s="516"/>
      <c r="Q6" s="518"/>
      <c r="R6" s="517"/>
      <c r="S6" s="516"/>
      <c r="T6" s="518"/>
      <c r="U6" s="517"/>
      <c r="V6" s="516"/>
      <c r="W6" s="518"/>
      <c r="X6" s="517"/>
    </row>
    <row r="7" spans="1:24">
      <c r="A7" s="384" t="s">
        <v>882</v>
      </c>
      <c r="B7" s="526">
        <v>547.63900111752798</v>
      </c>
      <c r="C7" s="176">
        <v>469.76592861404902</v>
      </c>
      <c r="D7" s="177">
        <v>498.36148524375199</v>
      </c>
      <c r="E7" s="526">
        <v>509.56703285704998</v>
      </c>
      <c r="F7" s="176">
        <v>435.62721508533502</v>
      </c>
      <c r="G7" s="177">
        <v>472.85688110842801</v>
      </c>
      <c r="H7" s="526">
        <v>474.89659807193999</v>
      </c>
      <c r="I7" s="176">
        <v>397.81706228731201</v>
      </c>
      <c r="J7" s="176">
        <v>434.04494939704699</v>
      </c>
      <c r="K7" s="177">
        <v>387.55806080566299</v>
      </c>
      <c r="L7" s="526">
        <v>445.13411129465197</v>
      </c>
      <c r="M7" s="176">
        <v>377.34638421565501</v>
      </c>
      <c r="N7" s="176">
        <v>407.70162696905902</v>
      </c>
      <c r="O7" s="177">
        <v>396.723524548569</v>
      </c>
      <c r="P7" s="526">
        <v>421.94032102694302</v>
      </c>
      <c r="Q7" s="176">
        <v>367.54114226240802</v>
      </c>
      <c r="R7" s="177">
        <v>376.76367797939201</v>
      </c>
      <c r="S7" s="526">
        <v>347.94086236756698</v>
      </c>
      <c r="T7" s="176">
        <v>364.39398516296302</v>
      </c>
      <c r="U7" s="177">
        <v>347.21447919976902</v>
      </c>
      <c r="V7" s="526">
        <v>330.13482997503098</v>
      </c>
      <c r="W7" s="176">
        <v>297.46210555184399</v>
      </c>
      <c r="X7" s="177">
        <v>335.77340806028502</v>
      </c>
    </row>
    <row r="8" spans="1:24">
      <c r="A8" s="384" t="s">
        <v>883</v>
      </c>
      <c r="B8" s="526">
        <v>622.76870617294003</v>
      </c>
      <c r="C8" s="176">
        <v>557.08288669612602</v>
      </c>
      <c r="D8" s="177">
        <v>597.29580729678798</v>
      </c>
      <c r="E8" s="526">
        <v>580.25276517615498</v>
      </c>
      <c r="F8" s="176">
        <v>507.72112367419402</v>
      </c>
      <c r="G8" s="177">
        <v>551.03247314799103</v>
      </c>
      <c r="H8" s="526">
        <v>541.29581789100803</v>
      </c>
      <c r="I8" s="176">
        <v>465.36594256746997</v>
      </c>
      <c r="J8" s="176">
        <v>516.46447250153699</v>
      </c>
      <c r="K8" s="177">
        <v>463.50382211165999</v>
      </c>
      <c r="L8" s="526">
        <v>509.80538898152099</v>
      </c>
      <c r="M8" s="176">
        <v>439.76760963427103</v>
      </c>
      <c r="N8" s="176">
        <v>485.99003593242003</v>
      </c>
      <c r="O8" s="177">
        <v>458.03355412557698</v>
      </c>
      <c r="P8" s="526">
        <v>486.83278845165597</v>
      </c>
      <c r="Q8" s="176">
        <v>422.15069850565402</v>
      </c>
      <c r="R8" s="177">
        <v>434.65277738056199</v>
      </c>
      <c r="S8" s="526">
        <v>401.63407965132399</v>
      </c>
      <c r="T8" s="176">
        <v>418.951922073871</v>
      </c>
      <c r="U8" s="177">
        <v>408.94289188710297</v>
      </c>
      <c r="V8" s="526">
        <v>389.05866974281298</v>
      </c>
      <c r="W8" s="176">
        <v>370.87444787410698</v>
      </c>
      <c r="X8" s="177">
        <v>394.08701530635398</v>
      </c>
    </row>
    <row r="9" spans="1:24">
      <c r="A9" s="384" t="s">
        <v>884</v>
      </c>
      <c r="B9" s="526">
        <v>672.695973371626</v>
      </c>
      <c r="C9" s="176">
        <v>610.85067866358702</v>
      </c>
      <c r="D9" s="177">
        <v>643.354701845112</v>
      </c>
      <c r="E9" s="526">
        <v>627.77941219749198</v>
      </c>
      <c r="F9" s="176">
        <v>558.79877074124397</v>
      </c>
      <c r="G9" s="177">
        <v>598.52786462751101</v>
      </c>
      <c r="H9" s="526">
        <v>588.40151648243</v>
      </c>
      <c r="I9" s="176">
        <v>512.24660232380904</v>
      </c>
      <c r="J9" s="176">
        <v>566.46622281973396</v>
      </c>
      <c r="K9" s="177">
        <v>522.472011658734</v>
      </c>
      <c r="L9" s="526">
        <v>553.983978407736</v>
      </c>
      <c r="M9" s="176">
        <v>483.88278786090399</v>
      </c>
      <c r="N9" s="176">
        <v>531.82805642451103</v>
      </c>
      <c r="O9" s="177">
        <v>499.921047257797</v>
      </c>
      <c r="P9" s="526">
        <v>528.72452866710205</v>
      </c>
      <c r="Q9" s="176">
        <v>460.75784803448499</v>
      </c>
      <c r="R9" s="177">
        <v>474.471307910409</v>
      </c>
      <c r="S9" s="526">
        <v>438.097776234474</v>
      </c>
      <c r="T9" s="176">
        <v>457.546847845461</v>
      </c>
      <c r="U9" s="177">
        <v>447.667481469579</v>
      </c>
      <c r="V9" s="526">
        <v>427.824201153557</v>
      </c>
      <c r="W9" s="176">
        <v>423.12637166677399</v>
      </c>
      <c r="X9" s="177">
        <v>431.75203054183402</v>
      </c>
    </row>
    <row r="10" spans="1:24">
      <c r="A10" s="384" t="s">
        <v>885</v>
      </c>
      <c r="B10" s="526">
        <v>719.14633981173199</v>
      </c>
      <c r="C10" s="176">
        <v>659.41131042500501</v>
      </c>
      <c r="D10" s="177">
        <v>687.38164392403701</v>
      </c>
      <c r="E10" s="526">
        <v>673.60016045889699</v>
      </c>
      <c r="F10" s="176">
        <v>608.87812514306495</v>
      </c>
      <c r="G10" s="177">
        <v>644.62939088452902</v>
      </c>
      <c r="H10" s="526">
        <v>635.49735264869503</v>
      </c>
      <c r="I10" s="176">
        <v>559.98575976861105</v>
      </c>
      <c r="J10" s="176">
        <v>610.99573007852803</v>
      </c>
      <c r="K10" s="177">
        <v>565.92604658419305</v>
      </c>
      <c r="L10" s="526">
        <v>599.32395472333701</v>
      </c>
      <c r="M10" s="176">
        <v>529.17194697553498</v>
      </c>
      <c r="N10" s="176">
        <v>577.99052231170799</v>
      </c>
      <c r="O10" s="177">
        <v>541.26587628330606</v>
      </c>
      <c r="P10" s="526">
        <v>573.45342517124402</v>
      </c>
      <c r="Q10" s="176">
        <v>502.13524887787202</v>
      </c>
      <c r="R10" s="177">
        <v>515.61889052333595</v>
      </c>
      <c r="S10" s="526">
        <v>477.005699894298</v>
      </c>
      <c r="T10" s="176">
        <v>498.73779575890399</v>
      </c>
      <c r="U10" s="177">
        <v>480.72346284194498</v>
      </c>
      <c r="V10" s="526">
        <v>466.49112004113198</v>
      </c>
      <c r="W10" s="176">
        <v>465.96432988195602</v>
      </c>
      <c r="X10" s="177">
        <v>476.34828448138302</v>
      </c>
    </row>
    <row r="11" spans="1:24">
      <c r="A11" s="509" t="s">
        <v>886</v>
      </c>
      <c r="B11" s="527">
        <v>780.91462822569804</v>
      </c>
      <c r="C11" s="178">
        <v>724.87359621744599</v>
      </c>
      <c r="D11" s="179">
        <v>750.33847478442794</v>
      </c>
      <c r="E11" s="527">
        <v>738.38445862583205</v>
      </c>
      <c r="F11" s="178">
        <v>677.85275847676803</v>
      </c>
      <c r="G11" s="179">
        <v>707.93361867382998</v>
      </c>
      <c r="H11" s="527">
        <v>702.18742066004199</v>
      </c>
      <c r="I11" s="178">
        <v>629.01882662361004</v>
      </c>
      <c r="J11" s="178">
        <v>674.41795328958403</v>
      </c>
      <c r="K11" s="179">
        <v>624.88920302107101</v>
      </c>
      <c r="L11" s="527">
        <v>665.78547250023701</v>
      </c>
      <c r="M11" s="178">
        <v>597.074417436663</v>
      </c>
      <c r="N11" s="178">
        <v>639.37295619816996</v>
      </c>
      <c r="O11" s="179">
        <v>604.37157349280506</v>
      </c>
      <c r="P11" s="527">
        <v>643.12736871907202</v>
      </c>
      <c r="Q11" s="178">
        <v>564.47179914208198</v>
      </c>
      <c r="R11" s="179">
        <v>577.19709119244305</v>
      </c>
      <c r="S11" s="527">
        <v>537.20119736836</v>
      </c>
      <c r="T11" s="178">
        <v>557.46814912100797</v>
      </c>
      <c r="U11" s="179">
        <v>559.06290462578795</v>
      </c>
      <c r="V11" s="527">
        <v>523.26212942572101</v>
      </c>
      <c r="W11" s="178">
        <v>527.16162953922503</v>
      </c>
      <c r="X11" s="179">
        <v>533.10231871881501</v>
      </c>
    </row>
    <row r="12" spans="1:24">
      <c r="B12" s="515"/>
      <c r="C12" s="515"/>
      <c r="D12" s="515"/>
      <c r="E12" s="515"/>
      <c r="F12" s="515"/>
      <c r="G12" s="515"/>
      <c r="H12" s="515"/>
      <c r="I12" s="515"/>
      <c r="J12" s="515"/>
      <c r="K12" s="515"/>
      <c r="L12" s="515"/>
      <c r="M12" s="515"/>
      <c r="N12" s="515"/>
      <c r="O12" s="515"/>
      <c r="P12" s="515"/>
      <c r="Q12" s="515"/>
      <c r="R12" s="515"/>
      <c r="S12" s="515"/>
      <c r="T12" s="515"/>
      <c r="U12" s="515"/>
      <c r="V12" s="515"/>
      <c r="W12" s="515"/>
      <c r="X12" s="515"/>
    </row>
    <row r="13" spans="1:24">
      <c r="A13" s="385" t="s">
        <v>895</v>
      </c>
    </row>
  </sheetData>
  <pageMargins left="0.7" right="0.7" top="0.78740157499999996" bottom="0.78740157499999996"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heetViews>
  <sheetFormatPr baseColWidth="10" defaultRowHeight="15"/>
  <cols>
    <col min="2" max="2" width="17.7109375" customWidth="1"/>
  </cols>
  <sheetData>
    <row r="1" spans="1:14">
      <c r="A1" s="3" t="s">
        <v>870</v>
      </c>
    </row>
    <row r="2" spans="1:14">
      <c r="A2" s="62" t="s">
        <v>501</v>
      </c>
    </row>
    <row r="4" spans="1:14">
      <c r="A4" s="704"/>
      <c r="B4" s="704"/>
      <c r="C4" s="679" t="s">
        <v>854</v>
      </c>
      <c r="D4" s="680"/>
      <c r="E4" s="680"/>
      <c r="F4" s="680"/>
      <c r="G4" s="680"/>
      <c r="H4" s="680"/>
      <c r="I4" s="680"/>
      <c r="J4" s="680"/>
      <c r="K4" s="680"/>
      <c r="L4" s="680"/>
      <c r="M4" s="680"/>
      <c r="N4" s="681"/>
    </row>
    <row r="5" spans="1:14">
      <c r="A5" s="712"/>
      <c r="B5" s="712"/>
      <c r="C5" s="679" t="s">
        <v>28</v>
      </c>
      <c r="D5" s="680"/>
      <c r="E5" s="680"/>
      <c r="F5" s="681"/>
      <c r="G5" s="679" t="s">
        <v>23</v>
      </c>
      <c r="H5" s="680"/>
      <c r="I5" s="680"/>
      <c r="J5" s="681"/>
      <c r="K5" s="679" t="s">
        <v>508</v>
      </c>
      <c r="L5" s="680"/>
      <c r="M5" s="680"/>
      <c r="N5" s="681"/>
    </row>
    <row r="6" spans="1:14" ht="26.25">
      <c r="A6" s="491" t="s">
        <v>282</v>
      </c>
      <c r="B6" s="507" t="s">
        <v>856</v>
      </c>
      <c r="C6" s="488" t="s">
        <v>857</v>
      </c>
      <c r="D6" s="489" t="s">
        <v>858</v>
      </c>
      <c r="E6" s="489" t="s">
        <v>859</v>
      </c>
      <c r="F6" s="490" t="s">
        <v>536</v>
      </c>
      <c r="G6" s="488" t="s">
        <v>857</v>
      </c>
      <c r="H6" s="489" t="s">
        <v>858</v>
      </c>
      <c r="I6" s="489" t="s">
        <v>859</v>
      </c>
      <c r="J6" s="490" t="s">
        <v>536</v>
      </c>
      <c r="K6" s="488" t="s">
        <v>857</v>
      </c>
      <c r="L6" s="489" t="s">
        <v>858</v>
      </c>
      <c r="M6" s="489" t="s">
        <v>859</v>
      </c>
      <c r="N6" s="490" t="s">
        <v>536</v>
      </c>
    </row>
    <row r="7" spans="1:14">
      <c r="A7" s="786" t="s">
        <v>76</v>
      </c>
      <c r="B7" s="491" t="s">
        <v>22</v>
      </c>
      <c r="C7" s="502">
        <v>5.8284673118095798</v>
      </c>
      <c r="D7" s="174">
        <v>10.583544228363399</v>
      </c>
      <c r="E7" s="174">
        <v>9.7323982664939201</v>
      </c>
      <c r="F7" s="175">
        <v>73.855590193332404</v>
      </c>
      <c r="G7" s="273">
        <v>2931.8356905999999</v>
      </c>
      <c r="H7" s="274">
        <v>5323.73453289997</v>
      </c>
      <c r="I7" s="274">
        <v>4895.59108189996</v>
      </c>
      <c r="J7" s="275">
        <v>37150.839782596602</v>
      </c>
      <c r="K7" s="502">
        <v>4.5558661345134997E-2</v>
      </c>
      <c r="L7" s="174">
        <v>6.519991193877181E-2</v>
      </c>
      <c r="M7" s="174">
        <v>4.94945004887885E-2</v>
      </c>
      <c r="N7" s="175">
        <v>9.4004482080946403E-2</v>
      </c>
    </row>
    <row r="8" spans="1:14">
      <c r="A8" s="787"/>
      <c r="B8" s="492" t="s">
        <v>860</v>
      </c>
      <c r="C8" s="503">
        <v>0.72316726951421195</v>
      </c>
      <c r="D8" s="176">
        <v>1.8363562836877099</v>
      </c>
      <c r="E8" s="176">
        <v>3.2859863768884203</v>
      </c>
      <c r="F8" s="177">
        <v>94.154490069909599</v>
      </c>
      <c r="G8" s="268">
        <v>37.700968500000002</v>
      </c>
      <c r="H8" s="183">
        <v>95.741328499999995</v>
      </c>
      <c r="I8" s="183">
        <v>171.314168</v>
      </c>
      <c r="J8" s="269">
        <v>4908.7998305999899</v>
      </c>
      <c r="K8" s="503">
        <v>6.0678926216073001E-2</v>
      </c>
      <c r="L8" s="176">
        <v>9.4635158145098097E-2</v>
      </c>
      <c r="M8" s="176">
        <v>0.122209201877684</v>
      </c>
      <c r="N8" s="177">
        <v>0.14731398526061701</v>
      </c>
    </row>
    <row r="9" spans="1:14">
      <c r="A9" s="787"/>
      <c r="B9" s="492" t="s">
        <v>861</v>
      </c>
      <c r="C9" s="503">
        <v>2.04251942201949</v>
      </c>
      <c r="D9" s="176">
        <v>4.9429756774677296</v>
      </c>
      <c r="E9" s="176">
        <v>6.1288063609235799</v>
      </c>
      <c r="F9" s="177">
        <v>86.885698539589896</v>
      </c>
      <c r="G9" s="268">
        <v>213.40559519999999</v>
      </c>
      <c r="H9" s="183">
        <v>516.43819870000004</v>
      </c>
      <c r="I9" s="183">
        <v>640.34597680000002</v>
      </c>
      <c r="J9" s="269">
        <v>9077.8597421999893</v>
      </c>
      <c r="K9" s="503">
        <v>4.52153808494083E-2</v>
      </c>
      <c r="L9" s="176">
        <v>9.3164307880820599E-2</v>
      </c>
      <c r="M9" s="176">
        <v>7.9524463766679196E-2</v>
      </c>
      <c r="N9" s="177">
        <v>0.10714669104240099</v>
      </c>
    </row>
    <row r="10" spans="1:14">
      <c r="A10" s="787"/>
      <c r="B10" s="492" t="s">
        <v>862</v>
      </c>
      <c r="C10" s="503">
        <v>5.8643051586443997</v>
      </c>
      <c r="D10" s="176">
        <v>10.875254284903701</v>
      </c>
      <c r="E10" s="176">
        <v>10.650849860054901</v>
      </c>
      <c r="F10" s="177">
        <v>72.609590696399195</v>
      </c>
      <c r="G10" s="268">
        <v>1097.4375679</v>
      </c>
      <c r="H10" s="183">
        <v>2035.1514826999901</v>
      </c>
      <c r="I10" s="183">
        <v>1993.1543085999899</v>
      </c>
      <c r="J10" s="269">
        <v>13587.9174608998</v>
      </c>
      <c r="K10" s="503">
        <v>0.11225090782186001</v>
      </c>
      <c r="L10" s="176">
        <v>8.5801151429925601E-2</v>
      </c>
      <c r="M10" s="176">
        <v>0.13040839932235798</v>
      </c>
      <c r="N10" s="177">
        <v>0.18424218413194901</v>
      </c>
    </row>
    <row r="11" spans="1:14">
      <c r="A11" s="787"/>
      <c r="B11" s="492" t="s">
        <v>863</v>
      </c>
      <c r="C11" s="503">
        <v>9.4961211153181395</v>
      </c>
      <c r="D11" s="176">
        <v>16.109986608185302</v>
      </c>
      <c r="E11" s="176">
        <v>12.902103926757299</v>
      </c>
      <c r="F11" s="177">
        <v>61.491788349740098</v>
      </c>
      <c r="G11" s="268">
        <v>1374.4116397</v>
      </c>
      <c r="H11" s="183">
        <v>2331.6470207999901</v>
      </c>
      <c r="I11" s="183">
        <v>1867.3726862999899</v>
      </c>
      <c r="J11" s="269">
        <v>8900.0144218999194</v>
      </c>
      <c r="K11" s="503">
        <v>0.154864962887515</v>
      </c>
      <c r="L11" s="176">
        <v>0.166371487676538</v>
      </c>
      <c r="M11" s="176">
        <v>0.13738608900173599</v>
      </c>
      <c r="N11" s="177">
        <v>0.24462482768930699</v>
      </c>
    </row>
    <row r="12" spans="1:14">
      <c r="A12" s="788"/>
      <c r="B12" s="493" t="s">
        <v>864</v>
      </c>
      <c r="C12" s="504">
        <v>14.3747892180523</v>
      </c>
      <c r="D12" s="178">
        <v>23.727220582944099</v>
      </c>
      <c r="E12" s="178">
        <v>15.371054785772701</v>
      </c>
      <c r="F12" s="179">
        <v>46.5269354132313</v>
      </c>
      <c r="G12" s="270">
        <v>208.87991930000001</v>
      </c>
      <c r="H12" s="271">
        <v>344.7565022</v>
      </c>
      <c r="I12" s="271">
        <v>223.40394219999999</v>
      </c>
      <c r="J12" s="272">
        <v>676.24832700000002</v>
      </c>
      <c r="K12" s="504">
        <v>0.63914389485188794</v>
      </c>
      <c r="L12" s="178">
        <v>0.49399513447745202</v>
      </c>
      <c r="M12" s="178">
        <v>0.76411056195561999</v>
      </c>
      <c r="N12" s="179">
        <v>0.72530776533109498</v>
      </c>
    </row>
    <row r="13" spans="1:14">
      <c r="A13" s="787" t="s">
        <v>34</v>
      </c>
      <c r="B13" s="492" t="s">
        <v>22</v>
      </c>
      <c r="C13" s="503">
        <v>6.7840461470948394</v>
      </c>
      <c r="D13" s="176">
        <v>12.452570683945</v>
      </c>
      <c r="E13" s="176">
        <v>9.6326784156341301</v>
      </c>
      <c r="F13" s="177">
        <v>71.130704753325006</v>
      </c>
      <c r="G13" s="268">
        <v>1798.31505639999</v>
      </c>
      <c r="H13" s="183">
        <v>3300.92762729998</v>
      </c>
      <c r="I13" s="183">
        <v>2553.43054169998</v>
      </c>
      <c r="J13" s="269">
        <v>18855.328303600101</v>
      </c>
      <c r="K13" s="503">
        <v>4.3667505832477499E-2</v>
      </c>
      <c r="L13" s="176">
        <v>6.3061672554438605E-2</v>
      </c>
      <c r="M13" s="176">
        <v>7.9939328550646394E-2</v>
      </c>
      <c r="N13" s="177">
        <v>7.2861048980304197E-2</v>
      </c>
    </row>
    <row r="14" spans="1:14">
      <c r="A14" s="787"/>
      <c r="B14" s="492" t="s">
        <v>860</v>
      </c>
      <c r="C14" s="503">
        <v>0.62840128470160406</v>
      </c>
      <c r="D14" s="176">
        <v>1.8674545812782499</v>
      </c>
      <c r="E14" s="176">
        <v>3.0633405425650602</v>
      </c>
      <c r="F14" s="177">
        <v>94.440803591455008</v>
      </c>
      <c r="G14" s="268">
        <v>26.020372299999998</v>
      </c>
      <c r="H14" s="183">
        <v>77.3195458</v>
      </c>
      <c r="I14" s="183">
        <v>126.82006610000001</v>
      </c>
      <c r="J14" s="269">
        <v>3910.0248484999802</v>
      </c>
      <c r="K14" s="503">
        <v>5.1363914898300604E-2</v>
      </c>
      <c r="L14" s="176">
        <v>0.13370193127114999</v>
      </c>
      <c r="M14" s="176">
        <v>0.128738069464822</v>
      </c>
      <c r="N14" s="177">
        <v>0.12770042323198902</v>
      </c>
    </row>
    <row r="15" spans="1:14">
      <c r="A15" s="787"/>
      <c r="B15" s="492" t="s">
        <v>861</v>
      </c>
      <c r="C15" s="503">
        <v>1.5817459977409398</v>
      </c>
      <c r="D15" s="176">
        <v>4.1988080009845401</v>
      </c>
      <c r="E15" s="176">
        <v>5.6358980551935698</v>
      </c>
      <c r="F15" s="177">
        <v>88.583547946080301</v>
      </c>
      <c r="G15" s="268">
        <v>100.8410106</v>
      </c>
      <c r="H15" s="183">
        <v>267.69139730000001</v>
      </c>
      <c r="I15" s="183">
        <v>359.30101739999998</v>
      </c>
      <c r="J15" s="269">
        <v>5647.4980143000503</v>
      </c>
      <c r="K15" s="503">
        <v>7.2610787381355901E-2</v>
      </c>
      <c r="L15" s="176">
        <v>0.15156980615388799</v>
      </c>
      <c r="M15" s="176">
        <v>0.21706021519864202</v>
      </c>
      <c r="N15" s="177">
        <v>0.16896965736400599</v>
      </c>
    </row>
    <row r="16" spans="1:14">
      <c r="A16" s="787"/>
      <c r="B16" s="492" t="s">
        <v>862</v>
      </c>
      <c r="C16" s="503">
        <v>5.5997249693845799</v>
      </c>
      <c r="D16" s="176">
        <v>12.493683803439499</v>
      </c>
      <c r="E16" s="176">
        <v>10.916872439302299</v>
      </c>
      <c r="F16" s="177">
        <v>70.989718787872903</v>
      </c>
      <c r="G16" s="268">
        <v>450.79996349999999</v>
      </c>
      <c r="H16" s="183">
        <v>1005.7870572</v>
      </c>
      <c r="I16" s="183">
        <v>878.84929160000002</v>
      </c>
      <c r="J16" s="269">
        <v>5714.8620353000597</v>
      </c>
      <c r="K16" s="503">
        <v>0.103166843712842</v>
      </c>
      <c r="L16" s="176">
        <v>0.15683026701913999</v>
      </c>
      <c r="M16" s="176">
        <v>0.14729695329546899</v>
      </c>
      <c r="N16" s="177">
        <v>0.23451562103225498</v>
      </c>
    </row>
    <row r="17" spans="1:17">
      <c r="A17" s="787"/>
      <c r="B17" s="492" t="s">
        <v>863</v>
      </c>
      <c r="C17" s="503">
        <v>13.6070713970645</v>
      </c>
      <c r="D17" s="176">
        <v>22.737238935686598</v>
      </c>
      <c r="E17" s="176">
        <v>14.815211214847501</v>
      </c>
      <c r="F17" s="177">
        <v>48.840478452399701</v>
      </c>
      <c r="G17" s="268">
        <v>859.83073479999996</v>
      </c>
      <c r="H17" s="183">
        <v>1436.7297410000001</v>
      </c>
      <c r="I17" s="183">
        <v>936.15624209999999</v>
      </c>
      <c r="J17" s="269">
        <v>3086.2257211999799</v>
      </c>
      <c r="K17" s="503">
        <v>0.16083058347427698</v>
      </c>
      <c r="L17" s="176">
        <v>0.25051591891937997</v>
      </c>
      <c r="M17" s="176">
        <v>0.20548269320638299</v>
      </c>
      <c r="N17" s="177">
        <v>0.31707863310185003</v>
      </c>
    </row>
    <row r="18" spans="1:17">
      <c r="A18" s="788"/>
      <c r="B18" s="493" t="s">
        <v>864</v>
      </c>
      <c r="C18" s="504">
        <v>22.228394901561298</v>
      </c>
      <c r="D18" s="178">
        <v>31.6273069959928</v>
      </c>
      <c r="E18" s="178">
        <v>15.543004567487301</v>
      </c>
      <c r="F18" s="179">
        <v>30.601293534959002</v>
      </c>
      <c r="G18" s="270">
        <v>360.82297519999997</v>
      </c>
      <c r="H18" s="271">
        <v>513.39988600000004</v>
      </c>
      <c r="I18" s="271">
        <v>252.30392449999999</v>
      </c>
      <c r="J18" s="272">
        <v>496.71768429999997</v>
      </c>
      <c r="K18" s="504">
        <v>0.38950765379722102</v>
      </c>
      <c r="L18" s="178">
        <v>0.78298594851565695</v>
      </c>
      <c r="M18" s="178">
        <v>0.343045505056919</v>
      </c>
      <c r="N18" s="179">
        <v>0.65121698988584997</v>
      </c>
    </row>
    <row r="21" spans="1:17">
      <c r="A21" s="3" t="s">
        <v>871</v>
      </c>
    </row>
    <row r="22" spans="1:17">
      <c r="A22" s="62" t="s">
        <v>501</v>
      </c>
    </row>
    <row r="24" spans="1:17">
      <c r="A24" s="676"/>
      <c r="B24" s="676"/>
      <c r="C24" s="679" t="s">
        <v>855</v>
      </c>
      <c r="D24" s="680"/>
      <c r="E24" s="680"/>
      <c r="F24" s="680"/>
      <c r="G24" s="680"/>
      <c r="H24" s="680"/>
      <c r="I24" s="680"/>
      <c r="J24" s="680"/>
      <c r="K24" s="680"/>
      <c r="L24" s="680"/>
      <c r="M24" s="680"/>
      <c r="N24" s="680"/>
      <c r="O24" s="680"/>
      <c r="P24" s="680"/>
      <c r="Q24" s="681"/>
    </row>
    <row r="25" spans="1:17">
      <c r="A25" s="691"/>
      <c r="B25" s="691"/>
      <c r="C25" s="679" t="s">
        <v>28</v>
      </c>
      <c r="D25" s="680"/>
      <c r="E25" s="680"/>
      <c r="F25" s="680"/>
      <c r="G25" s="681"/>
      <c r="H25" s="679" t="s">
        <v>23</v>
      </c>
      <c r="I25" s="680"/>
      <c r="J25" s="680"/>
      <c r="K25" s="680"/>
      <c r="L25" s="681"/>
      <c r="M25" s="679" t="s">
        <v>508</v>
      </c>
      <c r="N25" s="680"/>
      <c r="O25" s="680"/>
      <c r="P25" s="680"/>
      <c r="Q25" s="681"/>
    </row>
    <row r="26" spans="1:17" ht="26.25">
      <c r="A26" s="488" t="s">
        <v>282</v>
      </c>
      <c r="B26" s="507" t="s">
        <v>856</v>
      </c>
      <c r="C26" s="496" t="s">
        <v>865</v>
      </c>
      <c r="D26" s="497" t="s">
        <v>866</v>
      </c>
      <c r="E26" s="497" t="s">
        <v>867</v>
      </c>
      <c r="F26" s="497" t="s">
        <v>868</v>
      </c>
      <c r="G26" s="497" t="s">
        <v>869</v>
      </c>
      <c r="H26" s="496" t="s">
        <v>865</v>
      </c>
      <c r="I26" s="497" t="s">
        <v>866</v>
      </c>
      <c r="J26" s="497" t="s">
        <v>867</v>
      </c>
      <c r="K26" s="497" t="s">
        <v>868</v>
      </c>
      <c r="L26" s="494" t="s">
        <v>869</v>
      </c>
      <c r="M26" s="496" t="s">
        <v>865</v>
      </c>
      <c r="N26" s="497" t="s">
        <v>866</v>
      </c>
      <c r="O26" s="497" t="s">
        <v>867</v>
      </c>
      <c r="P26" s="497" t="s">
        <v>868</v>
      </c>
      <c r="Q26" s="494" t="s">
        <v>869</v>
      </c>
    </row>
    <row r="27" spans="1:17">
      <c r="A27" s="706" t="s">
        <v>76</v>
      </c>
      <c r="B27" s="491" t="s">
        <v>22</v>
      </c>
      <c r="C27" s="174">
        <v>2.7913536048867997</v>
      </c>
      <c r="D27" s="174">
        <v>4.3244350625229</v>
      </c>
      <c r="E27" s="174">
        <v>8.5630518389612398</v>
      </c>
      <c r="F27" s="174">
        <v>5.6408959381878097</v>
      </c>
      <c r="G27" s="174">
        <v>78.680263555440803</v>
      </c>
      <c r="H27" s="273">
        <v>1404.1067207000001</v>
      </c>
      <c r="I27" s="274">
        <v>2175.2773721999902</v>
      </c>
      <c r="J27" s="274">
        <v>4307.3864292000299</v>
      </c>
      <c r="K27" s="274">
        <v>2837.4835362000099</v>
      </c>
      <c r="L27" s="275">
        <v>39577.7470296967</v>
      </c>
      <c r="M27" s="174">
        <v>2.4061519645511398E-2</v>
      </c>
      <c r="N27" s="174">
        <v>2.7806658045083598E-2</v>
      </c>
      <c r="O27" s="174">
        <v>2.0455867388290399E-2</v>
      </c>
      <c r="P27" s="174">
        <v>2.8066196865946701E-2</v>
      </c>
      <c r="Q27" s="175">
        <v>3.16317998092683E-2</v>
      </c>
    </row>
    <row r="28" spans="1:17">
      <c r="A28" s="707"/>
      <c r="B28" s="492" t="s">
        <v>860</v>
      </c>
      <c r="C28" s="176">
        <v>0.60222266239182898</v>
      </c>
      <c r="D28" s="176">
        <v>0.72922060051300808</v>
      </c>
      <c r="E28" s="176">
        <v>1.7178997354833299</v>
      </c>
      <c r="F28" s="176">
        <v>1.3145655095894999</v>
      </c>
      <c r="G28" s="176">
        <v>95.636091492022302</v>
      </c>
      <c r="H28" s="268">
        <v>31.397384200000001</v>
      </c>
      <c r="I28" s="183">
        <v>38.017664600000003</v>
      </c>
      <c r="J28" s="183">
        <v>89.563204400000004</v>
      </c>
      <c r="K28" s="183">
        <v>68.536886499999994</v>
      </c>
      <c r="L28" s="269">
        <v>4986.0411558999904</v>
      </c>
      <c r="M28" s="176">
        <v>4.0442589922332704E-2</v>
      </c>
      <c r="N28" s="176">
        <v>5.5027194151246094E-2</v>
      </c>
      <c r="O28" s="176">
        <v>7.2974935291299503E-2</v>
      </c>
      <c r="P28" s="176">
        <v>7.4895542372203902E-2</v>
      </c>
      <c r="Q28" s="177">
        <v>0.114747889657346</v>
      </c>
    </row>
    <row r="29" spans="1:17">
      <c r="A29" s="707"/>
      <c r="B29" s="492" t="s">
        <v>861</v>
      </c>
      <c r="C29" s="176">
        <v>1.2281698301311501</v>
      </c>
      <c r="D29" s="176">
        <v>1.76634938619465</v>
      </c>
      <c r="E29" s="176">
        <v>3.8825431544225499</v>
      </c>
      <c r="F29" s="176">
        <v>3.6288774382008899</v>
      </c>
      <c r="G29" s="176">
        <v>89.49406019105119</v>
      </c>
      <c r="H29" s="268">
        <v>128.32061400000001</v>
      </c>
      <c r="I29" s="183">
        <v>184.5526404</v>
      </c>
      <c r="J29" s="183">
        <v>405.64914229999999</v>
      </c>
      <c r="K29" s="183">
        <v>379.146928</v>
      </c>
      <c r="L29" s="269">
        <v>9350.3801881999698</v>
      </c>
      <c r="M29" s="176">
        <v>4.3202565141455498E-2</v>
      </c>
      <c r="N29" s="176">
        <v>5.8008819862361102E-2</v>
      </c>
      <c r="O29" s="176">
        <v>7.65457459328477E-2</v>
      </c>
      <c r="P29" s="176">
        <v>6.4404935733775606E-2</v>
      </c>
      <c r="Q29" s="177">
        <v>8.27314269937416E-2</v>
      </c>
    </row>
    <row r="30" spans="1:17">
      <c r="A30" s="707"/>
      <c r="B30" s="492" t="s">
        <v>862</v>
      </c>
      <c r="C30" s="176">
        <v>2.6632221343659097</v>
      </c>
      <c r="D30" s="176">
        <v>4.4934039145392797</v>
      </c>
      <c r="E30" s="176">
        <v>9.0480502829350211</v>
      </c>
      <c r="F30" s="176">
        <v>6.2220603522782403</v>
      </c>
      <c r="G30" s="176">
        <v>77.573263315883707</v>
      </c>
      <c r="H30" s="268">
        <v>498.39435020000002</v>
      </c>
      <c r="I30" s="183">
        <v>840.88206370000103</v>
      </c>
      <c r="J30" s="183">
        <v>1693.2238832999899</v>
      </c>
      <c r="K30" s="183">
        <v>1164.3800322</v>
      </c>
      <c r="L30" s="269">
        <v>14516.780490699801</v>
      </c>
      <c r="M30" s="176">
        <v>5.7723822850364696E-2</v>
      </c>
      <c r="N30" s="176">
        <v>3.2843687804293101E-2</v>
      </c>
      <c r="O30" s="176">
        <v>4.0510073156711998E-2</v>
      </c>
      <c r="P30" s="176">
        <v>6.813158629094121E-2</v>
      </c>
      <c r="Q30" s="177">
        <v>0.102541852779951</v>
      </c>
    </row>
    <row r="31" spans="1:17">
      <c r="A31" s="707"/>
      <c r="B31" s="492" t="s">
        <v>863</v>
      </c>
      <c r="C31" s="176">
        <v>4.4487991500305899</v>
      </c>
      <c r="D31" s="176">
        <v>6.6977174789437903</v>
      </c>
      <c r="E31" s="176">
        <v>12.847972943361698</v>
      </c>
      <c r="F31" s="176">
        <v>7.6402601838074808</v>
      </c>
      <c r="G31" s="176">
        <v>68.365250243857105</v>
      </c>
      <c r="H31" s="268">
        <v>643.886742800001</v>
      </c>
      <c r="I31" s="183">
        <v>969.38128370000197</v>
      </c>
      <c r="J31" s="183">
        <v>1859.5514240999901</v>
      </c>
      <c r="K31" s="183">
        <v>1105.8228690999999</v>
      </c>
      <c r="L31" s="269">
        <v>9894.8034489998809</v>
      </c>
      <c r="M31" s="176">
        <v>7.6032656543490507E-2</v>
      </c>
      <c r="N31" s="176">
        <v>7.3881125168557396E-2</v>
      </c>
      <c r="O31" s="176">
        <v>7.39279346711815E-2</v>
      </c>
      <c r="P31" s="176">
        <v>9.9237601724276397E-2</v>
      </c>
      <c r="Q31" s="177">
        <v>0.10694809809741301</v>
      </c>
    </row>
    <row r="32" spans="1:17">
      <c r="A32" s="708"/>
      <c r="B32" s="493" t="s">
        <v>864</v>
      </c>
      <c r="C32" s="178">
        <v>7.0234905544079007</v>
      </c>
      <c r="D32" s="178">
        <v>9.8031316747862203</v>
      </c>
      <c r="E32" s="178">
        <v>17.849813145443299</v>
      </c>
      <c r="F32" s="178">
        <v>8.2314347305753603</v>
      </c>
      <c r="G32" s="178">
        <v>57.092129894787604</v>
      </c>
      <c r="H32" s="270">
        <v>102.1076295</v>
      </c>
      <c r="I32" s="271">
        <v>142.4437198</v>
      </c>
      <c r="J32" s="271">
        <v>259.39877510000002</v>
      </c>
      <c r="K32" s="271">
        <v>119.5968204</v>
      </c>
      <c r="L32" s="272">
        <v>829.74174589999996</v>
      </c>
      <c r="M32" s="178">
        <v>0.503232499652147</v>
      </c>
      <c r="N32" s="178">
        <v>0.371478030689046</v>
      </c>
      <c r="O32" s="178">
        <v>0.32666697023317698</v>
      </c>
      <c r="P32" s="178">
        <v>0.413191895512659</v>
      </c>
      <c r="Q32" s="179">
        <v>0.58516250711009499</v>
      </c>
    </row>
    <row r="33" spans="1:17">
      <c r="A33" s="706" t="s">
        <v>34</v>
      </c>
      <c r="B33" s="491" t="s">
        <v>22</v>
      </c>
      <c r="C33" s="174">
        <v>3.3152406447486</v>
      </c>
      <c r="D33" s="174">
        <v>5.0797002215608993</v>
      </c>
      <c r="E33" s="174">
        <v>9.9533874623232901</v>
      </c>
      <c r="F33" s="174">
        <v>5.1031308056930298</v>
      </c>
      <c r="G33" s="174">
        <v>76.548540865673004</v>
      </c>
      <c r="H33" s="273">
        <v>878.80404080000096</v>
      </c>
      <c r="I33" s="274">
        <v>1346.5270124000001</v>
      </c>
      <c r="J33" s="274">
        <v>2638.44410069999</v>
      </c>
      <c r="K33" s="274">
        <v>1352.7379920000001</v>
      </c>
      <c r="L33" s="275">
        <v>20291.488383100099</v>
      </c>
      <c r="M33" s="174">
        <v>1.9817007629067199E-2</v>
      </c>
      <c r="N33" s="174">
        <v>2.7281365740044902E-2</v>
      </c>
      <c r="O33" s="174">
        <v>2.7239374687347502E-2</v>
      </c>
      <c r="P33" s="174">
        <v>2.2730799200990002E-2</v>
      </c>
      <c r="Q33" s="175">
        <v>2.4302963957363401E-2</v>
      </c>
    </row>
    <row r="34" spans="1:17">
      <c r="A34" s="707"/>
      <c r="B34" s="492" t="s">
        <v>860</v>
      </c>
      <c r="C34" s="176">
        <v>0.383967588922206</v>
      </c>
      <c r="D34" s="176">
        <v>0.56304346450827503</v>
      </c>
      <c r="E34" s="176">
        <v>1.4621256037338901</v>
      </c>
      <c r="F34" s="176">
        <v>1.1558598237534701</v>
      </c>
      <c r="G34" s="176">
        <v>96.435003519082102</v>
      </c>
      <c r="H34" s="268">
        <v>15.8962529</v>
      </c>
      <c r="I34" s="183">
        <v>23.314101999999998</v>
      </c>
      <c r="J34" s="183">
        <v>60.539177899999999</v>
      </c>
      <c r="K34" s="183">
        <v>47.856693300000003</v>
      </c>
      <c r="L34" s="269">
        <v>3992.57860659998</v>
      </c>
      <c r="M34" s="176">
        <v>4.0497348495207704E-2</v>
      </c>
      <c r="N34" s="176">
        <v>4.7183819979860604E-2</v>
      </c>
      <c r="O34" s="176">
        <v>6.3019178374915191E-2</v>
      </c>
      <c r="P34" s="176">
        <v>4.8267410992113596E-2</v>
      </c>
      <c r="Q34" s="177">
        <v>0.12454643967076699</v>
      </c>
    </row>
    <row r="35" spans="1:17">
      <c r="A35" s="707"/>
      <c r="B35" s="492" t="s">
        <v>861</v>
      </c>
      <c r="C35" s="176">
        <v>0.69077327112714404</v>
      </c>
      <c r="D35" s="176">
        <v>1.3181216320025699</v>
      </c>
      <c r="E35" s="176">
        <v>3.0786742884151197</v>
      </c>
      <c r="F35" s="176">
        <v>2.8749684985708499</v>
      </c>
      <c r="G35" s="176">
        <v>92.037462309883892</v>
      </c>
      <c r="H35" s="268">
        <v>44.040389099999999</v>
      </c>
      <c r="I35" s="183">
        <v>84.036013999999994</v>
      </c>
      <c r="J35" s="183">
        <v>196.27873539999999</v>
      </c>
      <c r="K35" s="183">
        <v>183.2860153</v>
      </c>
      <c r="L35" s="269">
        <v>5867.6902858000703</v>
      </c>
      <c r="M35" s="176">
        <v>4.6394243630814298E-2</v>
      </c>
      <c r="N35" s="176">
        <v>3.9149430085798499E-2</v>
      </c>
      <c r="O35" s="176">
        <v>7.3395340071259696E-2</v>
      </c>
      <c r="P35" s="176">
        <v>5.0381566359627601E-2</v>
      </c>
      <c r="Q35" s="177">
        <v>0.10181313173934299</v>
      </c>
    </row>
    <row r="36" spans="1:17">
      <c r="A36" s="707"/>
      <c r="B36" s="492" t="s">
        <v>862</v>
      </c>
      <c r="C36" s="176">
        <v>2.5530820752245598</v>
      </c>
      <c r="D36" s="176">
        <v>4.2530295550642796</v>
      </c>
      <c r="E36" s="176">
        <v>9.8476291774395808</v>
      </c>
      <c r="F36" s="176">
        <v>6.10717155136191</v>
      </c>
      <c r="G36" s="176">
        <v>77.239087640909204</v>
      </c>
      <c r="H36" s="268">
        <v>205.5360809</v>
      </c>
      <c r="I36" s="183">
        <v>342.38286920000002</v>
      </c>
      <c r="J36" s="183">
        <v>792.77322750000098</v>
      </c>
      <c r="K36" s="183">
        <v>491.6450835</v>
      </c>
      <c r="L36" s="269">
        <v>6217.9610865000795</v>
      </c>
      <c r="M36" s="176">
        <v>6.8992778516262898E-2</v>
      </c>
      <c r="N36" s="176">
        <v>7.4238872357806893E-2</v>
      </c>
      <c r="O36" s="176">
        <v>0.121113001111369</v>
      </c>
      <c r="P36" s="176">
        <v>8.8948233035413007E-2</v>
      </c>
      <c r="Q36" s="177">
        <v>0.196074471158285</v>
      </c>
    </row>
    <row r="37" spans="1:17">
      <c r="A37" s="707"/>
      <c r="B37" s="492" t="s">
        <v>863</v>
      </c>
      <c r="C37" s="176">
        <v>6.7869886830262001</v>
      </c>
      <c r="D37" s="176">
        <v>9.816433870845561</v>
      </c>
      <c r="E37" s="176">
        <v>19.226093325651998</v>
      </c>
      <c r="F37" s="176">
        <v>7.7527028810216505</v>
      </c>
      <c r="G37" s="176">
        <v>56.4177812394529</v>
      </c>
      <c r="H37" s="268">
        <v>428.8763237</v>
      </c>
      <c r="I37" s="183">
        <v>620.27575149999996</v>
      </c>
      <c r="J37" s="183">
        <v>1214.8931004000001</v>
      </c>
      <c r="K37" s="183">
        <v>489.88348100000002</v>
      </c>
      <c r="L37" s="269">
        <v>3565.0137824999701</v>
      </c>
      <c r="M37" s="176">
        <v>8.6518740553950202E-2</v>
      </c>
      <c r="N37" s="176">
        <v>0.136135389352847</v>
      </c>
      <c r="O37" s="176">
        <v>0.110851855073493</v>
      </c>
      <c r="P37" s="176">
        <v>0.104103433350134</v>
      </c>
      <c r="Q37" s="177">
        <v>0.164344396850339</v>
      </c>
    </row>
    <row r="38" spans="1:17">
      <c r="A38" s="708"/>
      <c r="B38" s="493" t="s">
        <v>864</v>
      </c>
      <c r="C38" s="178">
        <v>11.363404042951</v>
      </c>
      <c r="D38" s="178">
        <v>17.034925131504899</v>
      </c>
      <c r="E38" s="178">
        <v>23.037715512313898</v>
      </c>
      <c r="F38" s="178">
        <v>8.6286705272636102</v>
      </c>
      <c r="G38" s="178">
        <v>39.935284785966999</v>
      </c>
      <c r="H38" s="270">
        <v>184.45499419999999</v>
      </c>
      <c r="I38" s="271">
        <v>276.5182757</v>
      </c>
      <c r="J38" s="271">
        <v>373.95985949999999</v>
      </c>
      <c r="K38" s="271">
        <v>140.06671890000001</v>
      </c>
      <c r="L38" s="272">
        <v>648.24462170000004</v>
      </c>
      <c r="M38" s="178">
        <v>0.15009915853605099</v>
      </c>
      <c r="N38" s="178">
        <v>0.35467084253033604</v>
      </c>
      <c r="O38" s="178">
        <v>0.44844390697202596</v>
      </c>
      <c r="P38" s="178">
        <v>0.22093588688626001</v>
      </c>
      <c r="Q38" s="179">
        <v>0.53893478635678105</v>
      </c>
    </row>
  </sheetData>
  <mergeCells count="16">
    <mergeCell ref="A27:A32"/>
    <mergeCell ref="A33:A38"/>
    <mergeCell ref="B24:B25"/>
    <mergeCell ref="A24:A25"/>
    <mergeCell ref="C24:Q24"/>
    <mergeCell ref="C25:G25"/>
    <mergeCell ref="H25:L25"/>
    <mergeCell ref="M25:Q25"/>
    <mergeCell ref="A7:A12"/>
    <mergeCell ref="A13:A18"/>
    <mergeCell ref="A4:A5"/>
    <mergeCell ref="B4:B5"/>
    <mergeCell ref="C4:N4"/>
    <mergeCell ref="C5:F5"/>
    <mergeCell ref="G5:J5"/>
    <mergeCell ref="K5:N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workbookViewId="0"/>
  </sheetViews>
  <sheetFormatPr baseColWidth="10" defaultRowHeight="15"/>
  <cols>
    <col min="1" max="1" width="27.28515625" customWidth="1"/>
    <col min="3" max="13" width="17.7109375" customWidth="1"/>
  </cols>
  <sheetData>
    <row r="1" spans="1:11">
      <c r="A1" s="3" t="s">
        <v>2</v>
      </c>
    </row>
    <row r="2" spans="1:11">
      <c r="A2" s="1" t="s">
        <v>5</v>
      </c>
    </row>
    <row r="4" spans="1:11" s="514" customFormat="1">
      <c r="A4" s="679" t="s">
        <v>901</v>
      </c>
      <c r="B4" s="680"/>
      <c r="C4" s="680"/>
      <c r="D4" s="680"/>
      <c r="E4" s="680"/>
      <c r="F4" s="680"/>
      <c r="G4" s="680"/>
      <c r="H4" s="680"/>
      <c r="I4" s="680"/>
      <c r="J4" s="680"/>
      <c r="K4" s="681"/>
    </row>
    <row r="5" spans="1:11">
      <c r="A5" s="4"/>
      <c r="B5" s="17"/>
      <c r="C5" s="671" t="s">
        <v>713</v>
      </c>
      <c r="D5" s="672"/>
      <c r="E5" s="672"/>
      <c r="F5" s="673"/>
      <c r="G5" s="672" t="s">
        <v>714</v>
      </c>
      <c r="H5" s="672"/>
      <c r="I5" s="672"/>
      <c r="J5" s="672"/>
      <c r="K5" s="673"/>
    </row>
    <row r="6" spans="1:11">
      <c r="A6" s="8"/>
      <c r="B6" s="26"/>
      <c r="C6" s="671" t="s">
        <v>715</v>
      </c>
      <c r="D6" s="672"/>
      <c r="E6" s="672"/>
      <c r="F6" s="673"/>
      <c r="G6" s="672" t="s">
        <v>715</v>
      </c>
      <c r="H6" s="672"/>
      <c r="I6" s="672"/>
      <c r="J6" s="672"/>
      <c r="K6" s="673"/>
    </row>
    <row r="7" spans="1:11">
      <c r="A7" s="8" t="s">
        <v>6</v>
      </c>
      <c r="B7" s="27" t="s">
        <v>6</v>
      </c>
      <c r="C7" s="29" t="s">
        <v>7</v>
      </c>
      <c r="D7" s="30" t="s">
        <v>32</v>
      </c>
      <c r="E7" s="30" t="s">
        <v>717</v>
      </c>
      <c r="F7" s="31" t="s">
        <v>8</v>
      </c>
      <c r="G7" s="30" t="s">
        <v>7</v>
      </c>
      <c r="H7" s="30" t="s">
        <v>32</v>
      </c>
      <c r="I7" s="30" t="s">
        <v>717</v>
      </c>
      <c r="J7" s="30" t="s">
        <v>8</v>
      </c>
      <c r="K7" s="31" t="s">
        <v>22</v>
      </c>
    </row>
    <row r="8" spans="1:11">
      <c r="A8" s="26" t="s">
        <v>9</v>
      </c>
      <c r="B8" s="26" t="s">
        <v>20</v>
      </c>
      <c r="C8" s="32">
        <v>59.287132852513849</v>
      </c>
      <c r="D8" s="33">
        <v>40.268631754991112</v>
      </c>
      <c r="E8" s="33">
        <v>0.2613149367617853</v>
      </c>
      <c r="F8" s="34">
        <v>0.18292045573324972</v>
      </c>
      <c r="G8" s="274">
        <v>22688</v>
      </c>
      <c r="H8" s="274">
        <v>15410</v>
      </c>
      <c r="I8" s="274">
        <v>100</v>
      </c>
      <c r="J8" s="274">
        <v>70</v>
      </c>
      <c r="K8" s="275">
        <v>38268</v>
      </c>
    </row>
    <row r="9" spans="1:11">
      <c r="A9" s="27"/>
      <c r="B9" s="27" t="s">
        <v>21</v>
      </c>
      <c r="C9" s="21">
        <v>63.154600981275657</v>
      </c>
      <c r="D9" s="11">
        <v>36.302192850705914</v>
      </c>
      <c r="E9" s="11">
        <v>0.39301091418844497</v>
      </c>
      <c r="F9" s="18">
        <v>0.15019525382997898</v>
      </c>
      <c r="G9" s="183">
        <v>25229</v>
      </c>
      <c r="H9" s="183">
        <v>14502</v>
      </c>
      <c r="I9" s="183">
        <v>157</v>
      </c>
      <c r="J9" s="183">
        <v>60</v>
      </c>
      <c r="K9" s="269">
        <v>39948</v>
      </c>
    </row>
    <row r="10" spans="1:11">
      <c r="A10" s="28"/>
      <c r="B10" s="28" t="s">
        <v>22</v>
      </c>
      <c r="C10" s="22">
        <v>61.262401554669118</v>
      </c>
      <c r="D10" s="15">
        <v>38.242814769356656</v>
      </c>
      <c r="E10" s="15">
        <v>0.32857727319218577</v>
      </c>
      <c r="F10" s="20">
        <v>0.16620640278203949</v>
      </c>
      <c r="G10" s="271">
        <v>47917</v>
      </c>
      <c r="H10" s="271">
        <v>29912</v>
      </c>
      <c r="I10" s="271">
        <v>257</v>
      </c>
      <c r="J10" s="271">
        <v>130</v>
      </c>
      <c r="K10" s="272">
        <v>78216</v>
      </c>
    </row>
    <row r="11" spans="1:11">
      <c r="A11" s="8" t="s">
        <v>10</v>
      </c>
      <c r="B11" s="27" t="s">
        <v>11</v>
      </c>
      <c r="C11" s="21">
        <v>62.276422764227647</v>
      </c>
      <c r="D11" s="11">
        <v>37.27642276422764</v>
      </c>
      <c r="E11" s="11">
        <v>0.44715447154471549</v>
      </c>
      <c r="F11" s="614" t="s">
        <v>24</v>
      </c>
      <c r="G11" s="183">
        <v>1532</v>
      </c>
      <c r="H11" s="183">
        <v>917</v>
      </c>
      <c r="I11" s="183">
        <v>11</v>
      </c>
      <c r="J11" s="366" t="s">
        <v>24</v>
      </c>
      <c r="K11" s="269">
        <v>2460</v>
      </c>
    </row>
    <row r="12" spans="1:11">
      <c r="A12" s="8"/>
      <c r="B12" s="27" t="s">
        <v>12</v>
      </c>
      <c r="C12" s="21">
        <v>58.562537643043569</v>
      </c>
      <c r="D12" s="11">
        <v>41.216623168038545</v>
      </c>
      <c r="E12" s="11">
        <v>8.0305159606504722E-2</v>
      </c>
      <c r="F12" s="18">
        <v>0.14053402931138326</v>
      </c>
      <c r="G12" s="183">
        <v>2917</v>
      </c>
      <c r="H12" s="183">
        <v>2053</v>
      </c>
      <c r="I12" s="183">
        <v>4</v>
      </c>
      <c r="J12" s="183">
        <v>7</v>
      </c>
      <c r="K12" s="269">
        <v>4981</v>
      </c>
    </row>
    <row r="13" spans="1:11">
      <c r="A13" s="8"/>
      <c r="B13" s="27" t="s">
        <v>13</v>
      </c>
      <c r="C13" s="21">
        <v>61.202510736703012</v>
      </c>
      <c r="D13" s="11">
        <v>38.387842748595972</v>
      </c>
      <c r="E13" s="11">
        <v>0.12553683515031383</v>
      </c>
      <c r="F13" s="18">
        <v>0.28410967955071031</v>
      </c>
      <c r="G13" s="183">
        <v>9263</v>
      </c>
      <c r="H13" s="183">
        <v>5810</v>
      </c>
      <c r="I13" s="183">
        <v>19</v>
      </c>
      <c r="J13" s="183">
        <v>43</v>
      </c>
      <c r="K13" s="269">
        <v>15135</v>
      </c>
    </row>
    <row r="14" spans="1:11">
      <c r="A14" s="8"/>
      <c r="B14" s="27" t="s">
        <v>14</v>
      </c>
      <c r="C14" s="21">
        <v>69.650000000000006</v>
      </c>
      <c r="D14" s="11">
        <v>30.049999999999997</v>
      </c>
      <c r="E14" s="11">
        <v>0.20714285714285713</v>
      </c>
      <c r="F14" s="18">
        <v>9.285714285714286E-2</v>
      </c>
      <c r="G14" s="183">
        <v>9751</v>
      </c>
      <c r="H14" s="183">
        <v>4207</v>
      </c>
      <c r="I14" s="183">
        <v>29</v>
      </c>
      <c r="J14" s="183">
        <v>13</v>
      </c>
      <c r="K14" s="269">
        <v>14000</v>
      </c>
    </row>
    <row r="15" spans="1:11">
      <c r="A15" s="8"/>
      <c r="B15" s="27" t="s">
        <v>15</v>
      </c>
      <c r="C15" s="21">
        <v>67.525035765379116</v>
      </c>
      <c r="D15" s="11">
        <v>32.331902718168813</v>
      </c>
      <c r="E15" s="11">
        <v>8.1749437972613942E-2</v>
      </c>
      <c r="F15" s="18">
        <v>6.131207847946045E-2</v>
      </c>
      <c r="G15" s="183">
        <v>3304</v>
      </c>
      <c r="H15" s="183">
        <v>1582</v>
      </c>
      <c r="I15" s="183">
        <v>4</v>
      </c>
      <c r="J15" s="183">
        <v>3</v>
      </c>
      <c r="K15" s="269">
        <v>4893</v>
      </c>
    </row>
    <row r="16" spans="1:11">
      <c r="A16" s="8"/>
      <c r="B16" s="27" t="s">
        <v>16</v>
      </c>
      <c r="C16" s="21">
        <v>62.641869337148307</v>
      </c>
      <c r="D16" s="11">
        <v>36.976633285646159</v>
      </c>
      <c r="E16" s="11">
        <v>0.2384358607534573</v>
      </c>
      <c r="F16" s="18">
        <v>0.14306151645207438</v>
      </c>
      <c r="G16" s="183">
        <v>6568</v>
      </c>
      <c r="H16" s="183">
        <v>3877</v>
      </c>
      <c r="I16" s="183">
        <v>25</v>
      </c>
      <c r="J16" s="183">
        <v>15</v>
      </c>
      <c r="K16" s="269">
        <v>10485</v>
      </c>
    </row>
    <row r="17" spans="1:13">
      <c r="A17" s="8"/>
      <c r="B17" s="27" t="s">
        <v>17</v>
      </c>
      <c r="C17" s="21">
        <v>71.676037076432152</v>
      </c>
      <c r="D17" s="11">
        <v>27.959276705667829</v>
      </c>
      <c r="E17" s="11">
        <v>0.22792888618750951</v>
      </c>
      <c r="F17" s="18">
        <v>0.1367573317125057</v>
      </c>
      <c r="G17" s="183">
        <v>4717</v>
      </c>
      <c r="H17" s="183">
        <v>1840</v>
      </c>
      <c r="I17" s="183">
        <v>15</v>
      </c>
      <c r="J17" s="183">
        <v>9</v>
      </c>
      <c r="K17" s="269">
        <v>6581</v>
      </c>
    </row>
    <row r="18" spans="1:13">
      <c r="A18" s="8"/>
      <c r="B18" s="27" t="s">
        <v>18</v>
      </c>
      <c r="C18" s="21">
        <v>75.395256916996047</v>
      </c>
      <c r="D18" s="11">
        <v>23.567193675889328</v>
      </c>
      <c r="E18" s="11">
        <v>1.0128458498023716</v>
      </c>
      <c r="F18" s="18">
        <v>2.4703557312252964E-2</v>
      </c>
      <c r="G18" s="183">
        <v>3052</v>
      </c>
      <c r="H18" s="183">
        <v>954</v>
      </c>
      <c r="I18" s="183">
        <v>41</v>
      </c>
      <c r="J18" s="183">
        <v>1</v>
      </c>
      <c r="K18" s="269">
        <v>4048</v>
      </c>
    </row>
    <row r="19" spans="1:13">
      <c r="A19" s="13"/>
      <c r="B19" s="28" t="s">
        <v>19</v>
      </c>
      <c r="C19" s="22">
        <v>43.580886586067933</v>
      </c>
      <c r="D19" s="15">
        <v>55.472398132156329</v>
      </c>
      <c r="E19" s="15">
        <v>0.697243011578072</v>
      </c>
      <c r="F19" s="20">
        <v>0.2494722701976588</v>
      </c>
      <c r="G19" s="271">
        <v>6813</v>
      </c>
      <c r="H19" s="271">
        <v>8672</v>
      </c>
      <c r="I19" s="271">
        <v>109</v>
      </c>
      <c r="J19" s="271">
        <v>39</v>
      </c>
      <c r="K19" s="272">
        <v>15633</v>
      </c>
    </row>
    <row r="21" spans="1:13">
      <c r="A21" s="679" t="s">
        <v>902</v>
      </c>
      <c r="B21" s="680"/>
      <c r="C21" s="680"/>
      <c r="D21" s="680"/>
      <c r="E21" s="680"/>
      <c r="F21" s="680"/>
      <c r="G21" s="680"/>
      <c r="H21" s="680"/>
      <c r="I21" s="680"/>
      <c r="J21" s="680"/>
      <c r="K21" s="680"/>
      <c r="L21" s="680"/>
      <c r="M21" s="681"/>
    </row>
    <row r="22" spans="1:13">
      <c r="A22" s="130"/>
      <c r="B22" s="535"/>
      <c r="C22" s="682" t="s">
        <v>713</v>
      </c>
      <c r="D22" s="683"/>
      <c r="E22" s="683"/>
      <c r="F22" s="683"/>
      <c r="G22" s="684"/>
      <c r="H22" s="671" t="s">
        <v>714</v>
      </c>
      <c r="I22" s="672"/>
      <c r="J22" s="672"/>
      <c r="K22" s="672"/>
      <c r="L22" s="672"/>
      <c r="M22" s="673"/>
    </row>
    <row r="23" spans="1:13">
      <c r="A23" s="357"/>
      <c r="B23" s="26"/>
      <c r="C23" s="685" t="s">
        <v>715</v>
      </c>
      <c r="D23" s="686"/>
      <c r="E23" s="686"/>
      <c r="F23" s="686"/>
      <c r="G23" s="687"/>
      <c r="H23" s="671" t="s">
        <v>715</v>
      </c>
      <c r="I23" s="672"/>
      <c r="J23" s="672"/>
      <c r="K23" s="672"/>
      <c r="L23" s="672"/>
      <c r="M23" s="673"/>
    </row>
    <row r="24" spans="1:13">
      <c r="A24" s="357" t="s">
        <v>6</v>
      </c>
      <c r="B24" s="357" t="s">
        <v>6</v>
      </c>
      <c r="C24" s="23" t="s">
        <v>7</v>
      </c>
      <c r="D24" s="24" t="s">
        <v>903</v>
      </c>
      <c r="E24" s="24" t="s">
        <v>32</v>
      </c>
      <c r="F24" s="24" t="s">
        <v>717</v>
      </c>
      <c r="G24" s="25" t="s">
        <v>8</v>
      </c>
      <c r="H24" s="199" t="s">
        <v>7</v>
      </c>
      <c r="I24" s="24" t="s">
        <v>903</v>
      </c>
      <c r="J24" s="199" t="s">
        <v>32</v>
      </c>
      <c r="K24" s="199" t="s">
        <v>717</v>
      </c>
      <c r="L24" s="199" t="s">
        <v>8</v>
      </c>
      <c r="M24" s="293" t="s">
        <v>22</v>
      </c>
    </row>
    <row r="25" spans="1:13">
      <c r="A25" s="26" t="s">
        <v>9</v>
      </c>
      <c r="B25" s="360" t="s">
        <v>20</v>
      </c>
      <c r="C25" s="407">
        <v>52.288965334744596</v>
      </c>
      <c r="D25" s="176">
        <v>9.1346917173855502</v>
      </c>
      <c r="E25" s="408">
        <v>38.115903678221805</v>
      </c>
      <c r="F25" s="408">
        <v>0.33871394548822398</v>
      </c>
      <c r="G25" s="409">
        <v>0.12172532415983101</v>
      </c>
      <c r="H25" s="274">
        <v>19760</v>
      </c>
      <c r="I25" s="520">
        <v>3452</v>
      </c>
      <c r="J25" s="274">
        <v>14404</v>
      </c>
      <c r="K25" s="274">
        <v>128</v>
      </c>
      <c r="L25" s="274">
        <v>46</v>
      </c>
      <c r="M25" s="275">
        <v>37790</v>
      </c>
    </row>
    <row r="26" spans="1:13">
      <c r="A26" s="345"/>
      <c r="B26" s="357" t="s">
        <v>21</v>
      </c>
      <c r="C26" s="407">
        <v>55.379522943197898</v>
      </c>
      <c r="D26" s="176">
        <v>9.2076005659996003</v>
      </c>
      <c r="E26" s="408">
        <v>34.750859106529205</v>
      </c>
      <c r="F26" s="408">
        <v>0.50788356579745297</v>
      </c>
      <c r="G26" s="409">
        <v>0.15413381847584401</v>
      </c>
      <c r="H26" s="183">
        <v>21917</v>
      </c>
      <c r="I26" s="520">
        <v>3644</v>
      </c>
      <c r="J26" s="183">
        <v>13753</v>
      </c>
      <c r="K26" s="183">
        <v>201</v>
      </c>
      <c r="L26" s="183">
        <v>61</v>
      </c>
      <c r="M26" s="269">
        <v>39576</v>
      </c>
    </row>
    <row r="27" spans="1:13">
      <c r="A27" s="346"/>
      <c r="B27" s="359" t="s">
        <v>22</v>
      </c>
      <c r="C27" s="417">
        <v>53.869917017811396</v>
      </c>
      <c r="D27" s="178">
        <v>9.1719876948530406</v>
      </c>
      <c r="E27" s="418">
        <v>36.3945402373135</v>
      </c>
      <c r="F27" s="418">
        <v>0.425251402424838</v>
      </c>
      <c r="G27" s="419">
        <v>0.13830364759713601</v>
      </c>
      <c r="H27" s="271">
        <v>41677</v>
      </c>
      <c r="I27" s="524">
        <v>7096</v>
      </c>
      <c r="J27" s="271">
        <v>28157</v>
      </c>
      <c r="K27" s="271">
        <v>329</v>
      </c>
      <c r="L27" s="271">
        <v>107</v>
      </c>
      <c r="M27" s="272">
        <v>77366</v>
      </c>
    </row>
    <row r="28" spans="1:13">
      <c r="A28" s="357" t="s">
        <v>10</v>
      </c>
      <c r="B28" s="357" t="s">
        <v>11</v>
      </c>
      <c r="C28" s="407">
        <v>66.049382716049394</v>
      </c>
      <c r="D28" s="176">
        <v>8.2304526748971207E-2</v>
      </c>
      <c r="E28" s="408">
        <v>33.786008230452701</v>
      </c>
      <c r="F28" s="408">
        <v>4.1152263374485604E-2</v>
      </c>
      <c r="G28" s="449">
        <v>4.1152263374485604E-2</v>
      </c>
      <c r="H28" s="183">
        <v>1605</v>
      </c>
      <c r="I28" s="520">
        <v>2</v>
      </c>
      <c r="J28" s="183">
        <v>821</v>
      </c>
      <c r="K28" s="183">
        <v>1</v>
      </c>
      <c r="L28" s="366">
        <v>1</v>
      </c>
      <c r="M28" s="269">
        <v>2430</v>
      </c>
    </row>
    <row r="29" spans="1:13">
      <c r="A29" s="357"/>
      <c r="B29" s="357" t="s">
        <v>12</v>
      </c>
      <c r="C29" s="407">
        <v>50.050864699898298</v>
      </c>
      <c r="D29" s="176">
        <v>10.7629704984741</v>
      </c>
      <c r="E29" s="408">
        <v>39.003051881993898</v>
      </c>
      <c r="F29" s="408">
        <v>0.16276703967446601</v>
      </c>
      <c r="G29" s="409">
        <v>2.03458799593082E-2</v>
      </c>
      <c r="H29" s="183">
        <v>2460</v>
      </c>
      <c r="I29" s="520">
        <v>529</v>
      </c>
      <c r="J29" s="183">
        <v>1917</v>
      </c>
      <c r="K29" s="183">
        <v>8</v>
      </c>
      <c r="L29" s="183">
        <v>1</v>
      </c>
      <c r="M29" s="269">
        <v>4915</v>
      </c>
    </row>
    <row r="30" spans="1:13">
      <c r="A30" s="357"/>
      <c r="B30" s="357" t="s">
        <v>13</v>
      </c>
      <c r="C30" s="407">
        <v>51.249338974087799</v>
      </c>
      <c r="D30" s="176">
        <v>12.057112638815399</v>
      </c>
      <c r="E30" s="408">
        <v>36.138286620835501</v>
      </c>
      <c r="F30" s="408">
        <v>0.34373347435219498</v>
      </c>
      <c r="G30" s="409">
        <v>0.21152829190904301</v>
      </c>
      <c r="H30" s="183">
        <v>7753</v>
      </c>
      <c r="I30" s="520">
        <v>1824</v>
      </c>
      <c r="J30" s="183">
        <v>5467</v>
      </c>
      <c r="K30" s="183">
        <v>52</v>
      </c>
      <c r="L30" s="183">
        <v>32</v>
      </c>
      <c r="M30" s="269">
        <v>15128</v>
      </c>
    </row>
    <row r="31" spans="1:13">
      <c r="A31" s="357"/>
      <c r="B31" s="357" t="s">
        <v>14</v>
      </c>
      <c r="C31" s="407">
        <v>55.2355085412051</v>
      </c>
      <c r="D31" s="176">
        <v>16.460581802587402</v>
      </c>
      <c r="E31" s="408">
        <v>27.975126867271801</v>
      </c>
      <c r="F31" s="408">
        <v>0.23586591380173003</v>
      </c>
      <c r="G31" s="409">
        <v>9.2916875134014698E-2</v>
      </c>
      <c r="H31" s="183">
        <v>7728</v>
      </c>
      <c r="I31" s="520">
        <v>2303</v>
      </c>
      <c r="J31" s="183">
        <v>3914</v>
      </c>
      <c r="K31" s="183">
        <v>33</v>
      </c>
      <c r="L31" s="183">
        <v>13</v>
      </c>
      <c r="M31" s="269">
        <v>13991</v>
      </c>
    </row>
    <row r="32" spans="1:13">
      <c r="A32" s="357"/>
      <c r="B32" s="357" t="s">
        <v>15</v>
      </c>
      <c r="C32" s="407">
        <v>38.625592417061597</v>
      </c>
      <c r="D32" s="176">
        <v>28.554502369668199</v>
      </c>
      <c r="E32" s="408">
        <v>32.306477093207</v>
      </c>
      <c r="F32" s="408">
        <v>3.5545023696682463E-3</v>
      </c>
      <c r="G32" s="409">
        <v>0.15797788309636701</v>
      </c>
      <c r="H32" s="183">
        <v>1956</v>
      </c>
      <c r="I32" s="520">
        <v>1446</v>
      </c>
      <c r="J32" s="183">
        <v>1636</v>
      </c>
      <c r="K32" s="183">
        <v>18</v>
      </c>
      <c r="L32" s="183">
        <v>8</v>
      </c>
      <c r="M32" s="269">
        <v>5064</v>
      </c>
    </row>
    <row r="33" spans="1:13">
      <c r="A33" s="357"/>
      <c r="B33" s="357" t="s">
        <v>16</v>
      </c>
      <c r="C33" s="407">
        <v>63.450624290578908</v>
      </c>
      <c r="D33" s="176">
        <v>1.7972001513431701</v>
      </c>
      <c r="E33" s="408">
        <v>34.458948164964099</v>
      </c>
      <c r="F33" s="408">
        <v>1.8917896329928112E-3</v>
      </c>
      <c r="G33" s="409">
        <v>0.10404842981460501</v>
      </c>
      <c r="H33" s="183">
        <v>6708</v>
      </c>
      <c r="I33" s="520">
        <v>190</v>
      </c>
      <c r="J33" s="183">
        <v>3643</v>
      </c>
      <c r="K33" s="183">
        <v>20</v>
      </c>
      <c r="L33" s="183">
        <v>11</v>
      </c>
      <c r="M33" s="269">
        <v>10572</v>
      </c>
    </row>
    <row r="34" spans="1:13">
      <c r="A34" s="357"/>
      <c r="B34" s="357" t="s">
        <v>17</v>
      </c>
      <c r="C34" s="407">
        <v>66.691295995271204</v>
      </c>
      <c r="D34" s="176">
        <v>7.3444657898625696</v>
      </c>
      <c r="E34" s="408">
        <v>25.476577508497101</v>
      </c>
      <c r="F34" s="408">
        <v>4.4332791488104033E-3</v>
      </c>
      <c r="G34" s="409">
        <v>4.4332791488103998E-2</v>
      </c>
      <c r="H34" s="183">
        <v>4513</v>
      </c>
      <c r="I34" s="520">
        <v>497</v>
      </c>
      <c r="J34" s="183">
        <v>1724</v>
      </c>
      <c r="K34" s="183">
        <v>30</v>
      </c>
      <c r="L34" s="183">
        <v>3</v>
      </c>
      <c r="M34" s="269">
        <v>6767</v>
      </c>
    </row>
    <row r="35" spans="1:13">
      <c r="A35" s="357"/>
      <c r="B35" s="357" t="s">
        <v>18</v>
      </c>
      <c r="C35" s="407">
        <v>68.945720250521902</v>
      </c>
      <c r="D35" s="176">
        <v>4.8799582463465603</v>
      </c>
      <c r="E35" s="408">
        <v>24.921711899791198</v>
      </c>
      <c r="F35" s="408">
        <v>1.2526096033402923E-2</v>
      </c>
      <c r="G35" s="409">
        <v>0</v>
      </c>
      <c r="H35" s="183">
        <v>2642</v>
      </c>
      <c r="I35" s="520">
        <v>187</v>
      </c>
      <c r="J35" s="183">
        <v>955</v>
      </c>
      <c r="K35" s="183">
        <v>48</v>
      </c>
      <c r="L35" s="366" t="s">
        <v>24</v>
      </c>
      <c r="M35" s="269">
        <v>3832</v>
      </c>
    </row>
    <row r="36" spans="1:13">
      <c r="A36" s="359"/>
      <c r="B36" s="359" t="s">
        <v>19</v>
      </c>
      <c r="C36" s="417">
        <v>43.035385559419097</v>
      </c>
      <c r="D36" s="178">
        <v>0.80452716983704897</v>
      </c>
      <c r="E36" s="418">
        <v>55.0896570532488</v>
      </c>
      <c r="F36" s="418">
        <v>8.1134519670007493E-3</v>
      </c>
      <c r="G36" s="419">
        <v>0.25908502079498202</v>
      </c>
      <c r="H36" s="271">
        <v>6312</v>
      </c>
      <c r="I36" s="524">
        <v>118</v>
      </c>
      <c r="J36" s="271">
        <v>8080</v>
      </c>
      <c r="K36" s="271">
        <v>119</v>
      </c>
      <c r="L36" s="271">
        <v>38</v>
      </c>
      <c r="M36" s="272">
        <v>14667</v>
      </c>
    </row>
    <row r="38" spans="1:13">
      <c r="A38" s="679" t="s">
        <v>904</v>
      </c>
      <c r="B38" s="680"/>
      <c r="C38" s="680"/>
      <c r="D38" s="680"/>
      <c r="E38" s="680"/>
      <c r="F38" s="680"/>
      <c r="G38" s="680"/>
      <c r="H38" s="680"/>
      <c r="I38" s="680"/>
      <c r="J38" s="680"/>
      <c r="K38" s="680"/>
      <c r="L38" s="680"/>
      <c r="M38" s="681"/>
    </row>
    <row r="39" spans="1:13">
      <c r="A39" s="130"/>
      <c r="B39" s="535"/>
      <c r="C39" s="682" t="s">
        <v>713</v>
      </c>
      <c r="D39" s="683"/>
      <c r="E39" s="683"/>
      <c r="F39" s="683"/>
      <c r="G39" s="684"/>
      <c r="H39" s="671" t="s">
        <v>714</v>
      </c>
      <c r="I39" s="672"/>
      <c r="J39" s="672"/>
      <c r="K39" s="672"/>
      <c r="L39" s="672"/>
      <c r="M39" s="673"/>
    </row>
    <row r="40" spans="1:13">
      <c r="A40" s="357"/>
      <c r="B40" s="26"/>
      <c r="C40" s="685" t="s">
        <v>715</v>
      </c>
      <c r="D40" s="686"/>
      <c r="E40" s="686"/>
      <c r="F40" s="686"/>
      <c r="G40" s="687"/>
      <c r="H40" s="671" t="s">
        <v>715</v>
      </c>
      <c r="I40" s="672"/>
      <c r="J40" s="672"/>
      <c r="K40" s="672"/>
      <c r="L40" s="672"/>
      <c r="M40" s="673"/>
    </row>
    <row r="41" spans="1:13">
      <c r="A41" s="357" t="s">
        <v>6</v>
      </c>
      <c r="B41" s="357" t="s">
        <v>6</v>
      </c>
      <c r="C41" s="23" t="s">
        <v>7</v>
      </c>
      <c r="D41" s="24" t="s">
        <v>903</v>
      </c>
      <c r="E41" s="24" t="s">
        <v>32</v>
      </c>
      <c r="F41" s="24" t="s">
        <v>717</v>
      </c>
      <c r="G41" s="25" t="s">
        <v>8</v>
      </c>
      <c r="H41" s="199" t="s">
        <v>7</v>
      </c>
      <c r="I41" s="24" t="s">
        <v>903</v>
      </c>
      <c r="J41" s="199" t="s">
        <v>32</v>
      </c>
      <c r="K41" s="199" t="s">
        <v>717</v>
      </c>
      <c r="L41" s="199" t="s">
        <v>8</v>
      </c>
      <c r="M41" s="293" t="s">
        <v>22</v>
      </c>
    </row>
    <row r="42" spans="1:13">
      <c r="A42" s="26" t="s">
        <v>9</v>
      </c>
      <c r="B42" s="360" t="s">
        <v>20</v>
      </c>
      <c r="C42" s="407">
        <v>20.335748729982722</v>
      </c>
      <c r="D42" s="176">
        <v>43.61381159906135</v>
      </c>
      <c r="E42" s="408">
        <v>35.199463627220915</v>
      </c>
      <c r="F42" s="408">
        <v>0.33007555635782254</v>
      </c>
      <c r="G42" s="409">
        <v>0.52090048737718875</v>
      </c>
      <c r="H42" s="274">
        <v>7886</v>
      </c>
      <c r="I42" s="520">
        <v>16913</v>
      </c>
      <c r="J42" s="274">
        <v>13650</v>
      </c>
      <c r="K42" s="274">
        <v>128</v>
      </c>
      <c r="L42" s="274">
        <v>202</v>
      </c>
      <c r="M42" s="275">
        <v>38779</v>
      </c>
    </row>
    <row r="43" spans="1:13">
      <c r="A43" s="345"/>
      <c r="B43" s="357" t="s">
        <v>21</v>
      </c>
      <c r="C43" s="407">
        <v>21.747381392483057</v>
      </c>
      <c r="D43" s="176">
        <v>45.195317313616762</v>
      </c>
      <c r="E43" s="408">
        <v>31.992606284658041</v>
      </c>
      <c r="F43" s="408">
        <v>0.58903265557609363</v>
      </c>
      <c r="G43" s="409">
        <v>0.47566235366605047</v>
      </c>
      <c r="H43" s="183">
        <v>8824</v>
      </c>
      <c r="I43" s="520">
        <v>18338</v>
      </c>
      <c r="J43" s="183">
        <v>12981</v>
      </c>
      <c r="K43" s="183">
        <v>239</v>
      </c>
      <c r="L43" s="183">
        <v>193</v>
      </c>
      <c r="M43" s="269">
        <v>40575</v>
      </c>
    </row>
    <row r="44" spans="1:13">
      <c r="A44" s="346"/>
      <c r="B44" s="359" t="s">
        <v>22</v>
      </c>
      <c r="C44" s="417">
        <v>21.057539632532702</v>
      </c>
      <c r="D44" s="178">
        <v>44.422461375608037</v>
      </c>
      <c r="E44" s="418">
        <v>33.559744940393678</v>
      </c>
      <c r="F44" s="418">
        <v>0.46248456284497313</v>
      </c>
      <c r="G44" s="419">
        <v>0.49776948862061143</v>
      </c>
      <c r="H44" s="271">
        <v>16710</v>
      </c>
      <c r="I44" s="524">
        <v>35251</v>
      </c>
      <c r="J44" s="271">
        <v>26631</v>
      </c>
      <c r="K44" s="271">
        <v>367</v>
      </c>
      <c r="L44" s="271">
        <v>395</v>
      </c>
      <c r="M44" s="272">
        <v>79354</v>
      </c>
    </row>
    <row r="45" spans="1:13">
      <c r="A45" s="357" t="s">
        <v>10</v>
      </c>
      <c r="B45" s="357" t="s">
        <v>11</v>
      </c>
      <c r="C45" s="407">
        <v>42.290748898678416</v>
      </c>
      <c r="D45" s="176">
        <v>26.231477773327995</v>
      </c>
      <c r="E45" s="408">
        <v>31.15738886663997</v>
      </c>
      <c r="F45" s="408">
        <v>0.32038446135362436</v>
      </c>
      <c r="G45" s="449">
        <v>0</v>
      </c>
      <c r="H45" s="183">
        <v>1056</v>
      </c>
      <c r="I45" s="520">
        <v>655</v>
      </c>
      <c r="J45" s="183">
        <v>778</v>
      </c>
      <c r="K45" s="183">
        <v>8</v>
      </c>
      <c r="L45" s="366" t="s">
        <v>24</v>
      </c>
      <c r="M45" s="269">
        <v>2497</v>
      </c>
    </row>
    <row r="46" spans="1:13">
      <c r="A46" s="357"/>
      <c r="B46" s="357" t="s">
        <v>12</v>
      </c>
      <c r="C46" s="407">
        <v>36.57001144601297</v>
      </c>
      <c r="D46" s="176">
        <v>32.525753529187334</v>
      </c>
      <c r="E46" s="408">
        <v>30.69439145364365</v>
      </c>
      <c r="F46" s="408">
        <v>0.19076688286913393</v>
      </c>
      <c r="G46" s="409">
        <v>1.9076688286913394E-2</v>
      </c>
      <c r="H46" s="183">
        <v>1917</v>
      </c>
      <c r="I46" s="520">
        <v>1705</v>
      </c>
      <c r="J46" s="183">
        <v>1609</v>
      </c>
      <c r="K46" s="183">
        <v>10</v>
      </c>
      <c r="L46" s="183">
        <v>1</v>
      </c>
      <c r="M46" s="269">
        <v>5242</v>
      </c>
    </row>
    <row r="47" spans="1:13">
      <c r="A47" s="357"/>
      <c r="B47" s="357" t="s">
        <v>13</v>
      </c>
      <c r="C47" s="407">
        <v>16.836499901387153</v>
      </c>
      <c r="D47" s="176">
        <v>47.919268950101902</v>
      </c>
      <c r="E47" s="408">
        <v>34.711721780290574</v>
      </c>
      <c r="F47" s="408">
        <v>0.43389652225363218</v>
      </c>
      <c r="G47" s="409">
        <v>9.86128459667346E-2</v>
      </c>
      <c r="H47" s="183">
        <v>2561</v>
      </c>
      <c r="I47" s="520">
        <v>7289</v>
      </c>
      <c r="J47" s="183">
        <v>5280</v>
      </c>
      <c r="K47" s="183">
        <v>66</v>
      </c>
      <c r="L47" s="183">
        <v>15</v>
      </c>
      <c r="M47" s="269">
        <v>15211</v>
      </c>
    </row>
    <row r="48" spans="1:13">
      <c r="A48" s="357"/>
      <c r="B48" s="357" t="s">
        <v>14</v>
      </c>
      <c r="C48" s="407">
        <v>16.409722222222221</v>
      </c>
      <c r="D48" s="176">
        <v>56.243055555555557</v>
      </c>
      <c r="E48" s="408">
        <v>27.090277777777779</v>
      </c>
      <c r="F48" s="408">
        <v>0.22916666666666666</v>
      </c>
      <c r="G48" s="409">
        <v>2.7777777777777776E-2</v>
      </c>
      <c r="H48" s="183">
        <v>2363</v>
      </c>
      <c r="I48" s="520">
        <v>8099</v>
      </c>
      <c r="J48" s="183">
        <v>3901</v>
      </c>
      <c r="K48" s="183">
        <v>33</v>
      </c>
      <c r="L48" s="183">
        <v>4</v>
      </c>
      <c r="M48" s="269">
        <v>14400</v>
      </c>
    </row>
    <row r="49" spans="1:13">
      <c r="A49" s="357"/>
      <c r="B49" s="357" t="s">
        <v>15</v>
      </c>
      <c r="C49" s="407">
        <v>13.896661070695766</v>
      </c>
      <c r="D49" s="176">
        <v>55.3068457377355</v>
      </c>
      <c r="E49" s="408">
        <v>30.51669464652117</v>
      </c>
      <c r="F49" s="408">
        <v>0.24249207237455697</v>
      </c>
      <c r="G49" s="409">
        <v>3.7306472673008767E-2</v>
      </c>
      <c r="H49" s="183">
        <v>745</v>
      </c>
      <c r="I49" s="520">
        <v>2965</v>
      </c>
      <c r="J49" s="183">
        <v>1636</v>
      </c>
      <c r="K49" s="183">
        <v>13</v>
      </c>
      <c r="L49" s="183">
        <v>2</v>
      </c>
      <c r="M49" s="269">
        <v>5361</v>
      </c>
    </row>
    <row r="50" spans="1:13">
      <c r="A50" s="357"/>
      <c r="B50" s="357" t="s">
        <v>16</v>
      </c>
      <c r="C50" s="407">
        <v>15.907414238288453</v>
      </c>
      <c r="D50" s="176">
        <v>51.835116193286609</v>
      </c>
      <c r="E50" s="408">
        <v>29.12209516783475</v>
      </c>
      <c r="F50" s="408">
        <v>0.28587237181851716</v>
      </c>
      <c r="G50" s="409">
        <v>2.849502028771671</v>
      </c>
      <c r="H50" s="183">
        <v>1725</v>
      </c>
      <c r="I50" s="520">
        <v>5621</v>
      </c>
      <c r="J50" s="183">
        <v>3158</v>
      </c>
      <c r="K50" s="183">
        <v>31</v>
      </c>
      <c r="L50" s="183">
        <v>309</v>
      </c>
      <c r="M50" s="269">
        <v>10844</v>
      </c>
    </row>
    <row r="51" spans="1:13">
      <c r="A51" s="357"/>
      <c r="B51" s="357" t="s">
        <v>17</v>
      </c>
      <c r="C51" s="407">
        <v>24.544040718224235</v>
      </c>
      <c r="D51" s="176">
        <v>50.60087657288279</v>
      </c>
      <c r="E51" s="408">
        <v>24.176445638342994</v>
      </c>
      <c r="F51" s="408">
        <v>0.56553089212498231</v>
      </c>
      <c r="G51" s="409">
        <v>0.11310617842499647</v>
      </c>
      <c r="H51" s="183">
        <v>1736</v>
      </c>
      <c r="I51" s="520">
        <v>3579</v>
      </c>
      <c r="J51" s="183">
        <v>1710</v>
      </c>
      <c r="K51" s="183">
        <v>40</v>
      </c>
      <c r="L51" s="183">
        <v>8</v>
      </c>
      <c r="M51" s="269">
        <v>7073</v>
      </c>
    </row>
    <row r="52" spans="1:13">
      <c r="A52" s="357"/>
      <c r="B52" s="357" t="s">
        <v>18</v>
      </c>
      <c r="C52" s="407">
        <v>69.840079960019992</v>
      </c>
      <c r="D52" s="176">
        <v>5.1974012993503242</v>
      </c>
      <c r="E52" s="408">
        <v>23.463268365817093</v>
      </c>
      <c r="F52" s="408">
        <v>1.4992503748125936</v>
      </c>
      <c r="G52" s="409">
        <v>0</v>
      </c>
      <c r="H52" s="183">
        <v>2795</v>
      </c>
      <c r="I52" s="520">
        <v>208</v>
      </c>
      <c r="J52" s="183">
        <v>939</v>
      </c>
      <c r="K52" s="183">
        <v>60</v>
      </c>
      <c r="L52" s="366" t="s">
        <v>24</v>
      </c>
      <c r="M52" s="269">
        <v>4002</v>
      </c>
    </row>
    <row r="53" spans="1:13">
      <c r="A53" s="359"/>
      <c r="B53" s="359" t="s">
        <v>19</v>
      </c>
      <c r="C53" s="417">
        <v>12.306438467807661</v>
      </c>
      <c r="D53" s="178">
        <v>34.841075794621027</v>
      </c>
      <c r="E53" s="418">
        <v>51.752241238793808</v>
      </c>
      <c r="F53" s="418">
        <v>0.71991306710133118</v>
      </c>
      <c r="G53" s="419">
        <v>0.38033143167617495</v>
      </c>
      <c r="H53" s="271">
        <v>1812</v>
      </c>
      <c r="I53" s="524">
        <v>5130</v>
      </c>
      <c r="J53" s="271">
        <v>7620</v>
      </c>
      <c r="K53" s="271">
        <v>106</v>
      </c>
      <c r="L53" s="271">
        <v>56</v>
      </c>
      <c r="M53" s="272">
        <v>14724</v>
      </c>
    </row>
    <row r="55" spans="1:13">
      <c r="A55" s="678" t="s">
        <v>716</v>
      </c>
      <c r="B55" s="678"/>
      <c r="C55" s="678"/>
      <c r="D55" s="678"/>
      <c r="E55" s="678"/>
      <c r="F55" s="678"/>
      <c r="G55" s="678"/>
      <c r="H55" s="678"/>
      <c r="I55" s="678"/>
      <c r="J55" s="678"/>
      <c r="K55" s="678"/>
    </row>
    <row r="56" spans="1:13">
      <c r="A56" s="678"/>
      <c r="B56" s="678"/>
      <c r="C56" s="678"/>
      <c r="D56" s="678"/>
      <c r="E56" s="678"/>
      <c r="F56" s="678"/>
      <c r="G56" s="678"/>
      <c r="H56" s="678"/>
      <c r="I56" s="678"/>
      <c r="J56" s="678"/>
      <c r="K56" s="678"/>
    </row>
  </sheetData>
  <mergeCells count="16">
    <mergeCell ref="A55:K56"/>
    <mergeCell ref="A4:K4"/>
    <mergeCell ref="C22:G22"/>
    <mergeCell ref="C23:G23"/>
    <mergeCell ref="A21:M21"/>
    <mergeCell ref="H22:M22"/>
    <mergeCell ref="H23:M23"/>
    <mergeCell ref="C6:F6"/>
    <mergeCell ref="G6:K6"/>
    <mergeCell ref="G5:K5"/>
    <mergeCell ref="C5:F5"/>
    <mergeCell ref="A38:M38"/>
    <mergeCell ref="C39:G39"/>
    <mergeCell ref="H39:M39"/>
    <mergeCell ref="C40:G40"/>
    <mergeCell ref="H40:M40"/>
  </mergeCells>
  <pageMargins left="0.7" right="0.7" top="0.78740157499999996" bottom="0.78740157499999996"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workbookViewId="0"/>
  </sheetViews>
  <sheetFormatPr baseColWidth="10" defaultRowHeight="15"/>
  <cols>
    <col min="2" max="2" width="17.42578125" customWidth="1"/>
    <col min="3" max="7" width="14.7109375" customWidth="1"/>
  </cols>
  <sheetData>
    <row r="1" spans="1:20">
      <c r="A1" s="3" t="s">
        <v>853</v>
      </c>
    </row>
    <row r="2" spans="1:20">
      <c r="A2" s="62" t="s">
        <v>501</v>
      </c>
    </row>
    <row r="4" spans="1:20" ht="56.25" customHeight="1">
      <c r="A4" s="495" t="s">
        <v>282</v>
      </c>
      <c r="B4" s="495" t="s">
        <v>65</v>
      </c>
      <c r="C4" s="506" t="s">
        <v>872</v>
      </c>
      <c r="D4" s="480" t="s">
        <v>873</v>
      </c>
      <c r="E4" s="480" t="s">
        <v>874</v>
      </c>
      <c r="F4" s="480" t="s">
        <v>508</v>
      </c>
      <c r="G4" s="478" t="s">
        <v>875</v>
      </c>
    </row>
    <row r="5" spans="1:20">
      <c r="A5" s="823" t="s">
        <v>76</v>
      </c>
      <c r="B5" s="854" t="s">
        <v>647</v>
      </c>
      <c r="C5" s="491">
        <v>10</v>
      </c>
      <c r="D5" s="174">
        <v>13.339055499999999</v>
      </c>
      <c r="E5" s="274">
        <v>320.891074</v>
      </c>
      <c r="F5" s="174">
        <v>1.6967862</v>
      </c>
      <c r="G5" s="175">
        <v>379.29925309999999</v>
      </c>
    </row>
    <row r="6" spans="1:20">
      <c r="A6" s="824"/>
      <c r="B6" s="855"/>
      <c r="C6" s="492">
        <v>20</v>
      </c>
      <c r="D6" s="176">
        <v>15.481151700000002</v>
      </c>
      <c r="E6" s="183">
        <v>506.88377359999998</v>
      </c>
      <c r="F6" s="176">
        <v>0.86560729999999997</v>
      </c>
      <c r="G6" s="177">
        <v>405.82383570000002</v>
      </c>
      <c r="J6" s="485"/>
      <c r="Q6" s="485"/>
      <c r="R6" s="485"/>
      <c r="S6" s="485"/>
      <c r="T6" s="485"/>
    </row>
    <row r="7" spans="1:20">
      <c r="A7" s="824"/>
      <c r="B7" s="855"/>
      <c r="C7" s="492">
        <v>30</v>
      </c>
      <c r="D7" s="176">
        <v>13.282317799999998</v>
      </c>
      <c r="E7" s="183">
        <v>549.25225980000005</v>
      </c>
      <c r="F7" s="176">
        <v>0.9722651000000001</v>
      </c>
      <c r="G7" s="177">
        <v>425.70799440000002</v>
      </c>
      <c r="J7" s="485"/>
      <c r="P7" s="485"/>
      <c r="Q7" s="485"/>
      <c r="R7" s="485"/>
      <c r="S7" s="485"/>
    </row>
    <row r="8" spans="1:20">
      <c r="A8" s="824"/>
      <c r="B8" s="855"/>
      <c r="C8" s="492">
        <v>40</v>
      </c>
      <c r="D8" s="176">
        <v>13.282340100000001</v>
      </c>
      <c r="E8" s="183">
        <v>549.26621729999999</v>
      </c>
      <c r="F8" s="176">
        <v>1.2605504999999999</v>
      </c>
      <c r="G8" s="177">
        <v>443.96397769999999</v>
      </c>
      <c r="J8" s="485"/>
      <c r="P8" s="485"/>
      <c r="Q8" s="485"/>
      <c r="R8" s="485"/>
      <c r="S8" s="485"/>
    </row>
    <row r="9" spans="1:20">
      <c r="A9" s="824"/>
      <c r="B9" s="855"/>
      <c r="C9" s="492">
        <v>50</v>
      </c>
      <c r="D9" s="176">
        <v>11.062230899999999</v>
      </c>
      <c r="E9" s="183">
        <v>586.77038809999999</v>
      </c>
      <c r="F9" s="176">
        <v>1.1276212999999999</v>
      </c>
      <c r="G9" s="177">
        <v>461.81256189999999</v>
      </c>
      <c r="J9" s="485"/>
      <c r="P9" s="485"/>
      <c r="Q9" s="485"/>
      <c r="R9" s="485"/>
      <c r="S9" s="485"/>
    </row>
    <row r="10" spans="1:20">
      <c r="A10" s="824"/>
      <c r="B10" s="855"/>
      <c r="C10" s="492">
        <v>60</v>
      </c>
      <c r="D10" s="176">
        <v>9.6342496000000004</v>
      </c>
      <c r="E10" s="183">
        <v>576.56678890000001</v>
      </c>
      <c r="F10" s="176">
        <v>1.2816877</v>
      </c>
      <c r="G10" s="177">
        <v>480.86854069999998</v>
      </c>
      <c r="J10" s="485"/>
      <c r="P10" s="485"/>
      <c r="Q10" s="485"/>
      <c r="R10" s="485"/>
      <c r="S10" s="485"/>
    </row>
    <row r="11" spans="1:20">
      <c r="A11" s="824"/>
      <c r="B11" s="855"/>
      <c r="C11" s="492">
        <v>70</v>
      </c>
      <c r="D11" s="176">
        <v>8.2432382000000004</v>
      </c>
      <c r="E11" s="183">
        <v>497.33166089999997</v>
      </c>
      <c r="F11" s="176">
        <v>1.2509887000000002</v>
      </c>
      <c r="G11" s="177">
        <v>501.55270760000002</v>
      </c>
      <c r="J11" s="485"/>
      <c r="P11" s="485"/>
      <c r="Q11" s="485"/>
      <c r="R11" s="485"/>
      <c r="S11" s="485"/>
    </row>
    <row r="12" spans="1:20">
      <c r="A12" s="824"/>
      <c r="B12" s="855"/>
      <c r="C12" s="492">
        <v>80</v>
      </c>
      <c r="D12" s="176">
        <v>5.9092069</v>
      </c>
      <c r="E12" s="183">
        <v>388.09818130000002</v>
      </c>
      <c r="F12" s="176">
        <v>1.6375322000000001</v>
      </c>
      <c r="G12" s="177">
        <v>528.16977050000003</v>
      </c>
      <c r="J12" s="485"/>
      <c r="P12" s="485"/>
      <c r="Q12" s="485"/>
      <c r="R12" s="485"/>
      <c r="S12" s="485"/>
    </row>
    <row r="13" spans="1:20">
      <c r="A13" s="824"/>
      <c r="B13" s="856"/>
      <c r="C13" s="493">
        <v>90</v>
      </c>
      <c r="D13" s="178">
        <v>5.1284665</v>
      </c>
      <c r="E13" s="271">
        <v>216.80310539999999</v>
      </c>
      <c r="F13" s="178">
        <v>0.91689609999999999</v>
      </c>
      <c r="G13" s="179">
        <v>568.41474359999995</v>
      </c>
      <c r="J13" s="485"/>
      <c r="P13" s="485"/>
      <c r="Q13" s="485"/>
      <c r="R13" s="485"/>
      <c r="S13" s="485"/>
    </row>
    <row r="14" spans="1:20">
      <c r="A14" s="824"/>
      <c r="B14" s="800" t="s">
        <v>552</v>
      </c>
      <c r="C14" s="491">
        <v>10</v>
      </c>
      <c r="D14" s="174">
        <v>19.802404800000001</v>
      </c>
      <c r="E14" s="274">
        <v>1243.0602630000001</v>
      </c>
      <c r="F14" s="174">
        <v>0.61358599999999996</v>
      </c>
      <c r="G14" s="175">
        <v>406.4431391</v>
      </c>
      <c r="J14" s="485"/>
      <c r="P14" s="485"/>
      <c r="Q14" s="485"/>
      <c r="R14" s="485"/>
      <c r="S14" s="485"/>
    </row>
    <row r="15" spans="1:20">
      <c r="A15" s="824"/>
      <c r="B15" s="801"/>
      <c r="C15" s="492">
        <v>20</v>
      </c>
      <c r="D15" s="176">
        <v>17.454356500000003</v>
      </c>
      <c r="E15" s="183">
        <v>1892.7912240000001</v>
      </c>
      <c r="F15" s="176">
        <v>0.67540719999999999</v>
      </c>
      <c r="G15" s="177">
        <v>437.44835510000001</v>
      </c>
      <c r="J15" s="485"/>
      <c r="P15" s="485"/>
      <c r="Q15" s="485"/>
      <c r="R15" s="485"/>
      <c r="S15" s="485"/>
    </row>
    <row r="16" spans="1:20">
      <c r="A16" s="824"/>
      <c r="B16" s="801"/>
      <c r="C16" s="492">
        <v>30</v>
      </c>
      <c r="D16" s="176">
        <v>16.284877999999999</v>
      </c>
      <c r="E16" s="183">
        <v>2214.646628</v>
      </c>
      <c r="F16" s="176">
        <v>0.74288169999999998</v>
      </c>
      <c r="G16" s="177">
        <v>461.3901563</v>
      </c>
      <c r="J16" s="485"/>
      <c r="P16" s="485"/>
      <c r="Q16" s="485"/>
      <c r="R16" s="485"/>
      <c r="S16" s="485"/>
    </row>
    <row r="17" spans="1:23">
      <c r="A17" s="824"/>
      <c r="B17" s="801"/>
      <c r="C17" s="492">
        <v>40</v>
      </c>
      <c r="D17" s="176">
        <v>13.995589599999999</v>
      </c>
      <c r="E17" s="183">
        <v>2302.269796</v>
      </c>
      <c r="F17" s="176">
        <v>0.64704810000000001</v>
      </c>
      <c r="G17" s="177">
        <v>482.80912360000002</v>
      </c>
      <c r="J17" s="485"/>
      <c r="P17" s="485"/>
      <c r="Q17" s="485"/>
      <c r="R17" s="485"/>
      <c r="S17" s="485"/>
    </row>
    <row r="18" spans="1:23">
      <c r="A18" s="824"/>
      <c r="B18" s="801"/>
      <c r="C18" s="492">
        <v>50</v>
      </c>
      <c r="D18" s="176">
        <v>11.217508599999999</v>
      </c>
      <c r="E18" s="183">
        <v>2260.7506269999999</v>
      </c>
      <c r="F18" s="176">
        <v>0.58105949999999995</v>
      </c>
      <c r="G18" s="177">
        <v>504.43748840000001</v>
      </c>
      <c r="J18" s="485"/>
    </row>
    <row r="19" spans="1:23">
      <c r="A19" s="824"/>
      <c r="B19" s="801"/>
      <c r="C19" s="492">
        <v>60</v>
      </c>
      <c r="D19" s="176">
        <v>9.2256108999999995</v>
      </c>
      <c r="E19" s="183">
        <v>2100.1688600000002</v>
      </c>
      <c r="F19" s="176">
        <v>0.7347264</v>
      </c>
      <c r="G19" s="177">
        <v>526.5945395</v>
      </c>
      <c r="J19" s="485"/>
    </row>
    <row r="20" spans="1:23">
      <c r="A20" s="824"/>
      <c r="B20" s="801"/>
      <c r="C20" s="492">
        <v>70</v>
      </c>
      <c r="D20" s="176">
        <v>6.7596251999999994</v>
      </c>
      <c r="E20" s="183">
        <v>1838.914493</v>
      </c>
      <c r="F20" s="176">
        <v>0.59721630000000003</v>
      </c>
      <c r="G20" s="177">
        <v>551.37101189999998</v>
      </c>
      <c r="J20" s="485"/>
    </row>
    <row r="21" spans="1:23">
      <c r="A21" s="824"/>
      <c r="B21" s="801"/>
      <c r="C21" s="492">
        <v>80</v>
      </c>
      <c r="D21" s="176">
        <v>4.3732753999999998</v>
      </c>
      <c r="E21" s="183">
        <v>1491.4972090000001</v>
      </c>
      <c r="F21" s="176">
        <v>0.40624919999999998</v>
      </c>
      <c r="G21" s="177">
        <v>581.38618240000005</v>
      </c>
      <c r="J21" s="485"/>
    </row>
    <row r="22" spans="1:23">
      <c r="A22" s="824"/>
      <c r="B22" s="802"/>
      <c r="C22" s="493">
        <v>90</v>
      </c>
      <c r="D22" s="178">
        <v>2.1575067999999997</v>
      </c>
      <c r="E22" s="271">
        <v>968.99411090000001</v>
      </c>
      <c r="F22" s="178">
        <v>0.53845169999999998</v>
      </c>
      <c r="G22" s="179">
        <v>622.10292830000003</v>
      </c>
      <c r="J22" s="485"/>
    </row>
    <row r="23" spans="1:23">
      <c r="A23" s="824"/>
      <c r="B23" s="854" t="s">
        <v>539</v>
      </c>
      <c r="C23" s="491">
        <v>10</v>
      </c>
      <c r="D23" s="174">
        <v>20.377126100000002</v>
      </c>
      <c r="E23" s="274">
        <v>612.30186370000001</v>
      </c>
      <c r="F23" s="174">
        <v>1.2980609999999999</v>
      </c>
      <c r="G23" s="175">
        <v>413.91790520000001</v>
      </c>
      <c r="J23" s="485"/>
    </row>
    <row r="24" spans="1:23">
      <c r="A24" s="824"/>
      <c r="B24" s="855"/>
      <c r="C24" s="492">
        <v>20</v>
      </c>
      <c r="D24" s="176">
        <v>19.988052</v>
      </c>
      <c r="E24" s="183">
        <v>916.36188519999996</v>
      </c>
      <c r="F24" s="176">
        <v>0.85486250000000008</v>
      </c>
      <c r="G24" s="177">
        <v>446.36035729999998</v>
      </c>
      <c r="J24" s="485"/>
    </row>
    <row r="25" spans="1:23">
      <c r="A25" s="824"/>
      <c r="B25" s="855"/>
      <c r="C25" s="492">
        <v>30</v>
      </c>
      <c r="D25" s="176">
        <v>15.912557</v>
      </c>
      <c r="E25" s="183">
        <v>1046.529736</v>
      </c>
      <c r="F25" s="176">
        <v>0.91330549999999988</v>
      </c>
      <c r="G25" s="177">
        <v>471.62810259999998</v>
      </c>
      <c r="J25" s="485"/>
    </row>
    <row r="26" spans="1:23">
      <c r="A26" s="824"/>
      <c r="B26" s="855"/>
      <c r="C26" s="492">
        <v>40</v>
      </c>
      <c r="D26" s="176">
        <v>13.878613300000001</v>
      </c>
      <c r="E26" s="183">
        <v>1101.193847</v>
      </c>
      <c r="F26" s="176">
        <v>0.80783309999999997</v>
      </c>
      <c r="G26" s="177">
        <v>494.83066730000002</v>
      </c>
      <c r="J26" s="485"/>
      <c r="T26" s="485"/>
      <c r="U26" s="485"/>
      <c r="V26" s="485"/>
      <c r="W26" s="485"/>
    </row>
    <row r="27" spans="1:23">
      <c r="A27" s="824"/>
      <c r="B27" s="855"/>
      <c r="C27" s="492">
        <v>50</v>
      </c>
      <c r="D27" s="176">
        <v>11.269183700000001</v>
      </c>
      <c r="E27" s="183">
        <v>1105.1454220000001</v>
      </c>
      <c r="F27" s="176">
        <v>0.62790600000000008</v>
      </c>
      <c r="G27" s="177">
        <v>517.36742300000003</v>
      </c>
      <c r="J27" s="485"/>
      <c r="S27" s="485"/>
      <c r="T27" s="485"/>
      <c r="U27" s="485"/>
      <c r="V27" s="485"/>
      <c r="W27" s="485"/>
    </row>
    <row r="28" spans="1:23">
      <c r="A28" s="824"/>
      <c r="B28" s="855"/>
      <c r="C28" s="492">
        <v>60</v>
      </c>
      <c r="D28" s="176">
        <v>8.9317437000000002</v>
      </c>
      <c r="E28" s="183">
        <v>1020.114434</v>
      </c>
      <c r="F28" s="176">
        <v>0.87647409999999992</v>
      </c>
      <c r="G28" s="177">
        <v>541.07762249999996</v>
      </c>
      <c r="J28" s="485"/>
      <c r="S28" s="485"/>
      <c r="T28" s="485"/>
      <c r="U28" s="485"/>
      <c r="V28" s="485"/>
      <c r="W28" s="485"/>
    </row>
    <row r="29" spans="1:23">
      <c r="A29" s="824"/>
      <c r="B29" s="855"/>
      <c r="C29" s="492">
        <v>70</v>
      </c>
      <c r="D29" s="176">
        <v>4.8193393000000002</v>
      </c>
      <c r="E29" s="183">
        <v>881.98800170000004</v>
      </c>
      <c r="F29" s="176">
        <v>0.53304169999999995</v>
      </c>
      <c r="G29" s="177">
        <v>567.70409059999997</v>
      </c>
      <c r="J29" s="485"/>
      <c r="S29" s="485"/>
      <c r="T29" s="485"/>
      <c r="U29" s="485"/>
      <c r="V29" s="485"/>
      <c r="W29" s="485"/>
    </row>
    <row r="30" spans="1:23">
      <c r="A30" s="824"/>
      <c r="B30" s="855"/>
      <c r="C30" s="492">
        <v>80</v>
      </c>
      <c r="D30" s="176">
        <v>2.7726286</v>
      </c>
      <c r="E30" s="183">
        <v>732.48214480000001</v>
      </c>
      <c r="F30" s="176">
        <v>0.5237425</v>
      </c>
      <c r="G30" s="177">
        <v>597.91387039999995</v>
      </c>
      <c r="J30" s="485"/>
      <c r="S30" s="485"/>
      <c r="T30" s="485"/>
      <c r="U30" s="485"/>
      <c r="V30" s="485"/>
      <c r="W30" s="485"/>
    </row>
    <row r="31" spans="1:23">
      <c r="A31" s="824"/>
      <c r="B31" s="856"/>
      <c r="C31" s="493">
        <v>90</v>
      </c>
      <c r="D31" s="178">
        <v>0.74065479999999995</v>
      </c>
      <c r="E31" s="271">
        <v>486.63374579999999</v>
      </c>
      <c r="F31" s="178">
        <v>0.37500490000000003</v>
      </c>
      <c r="G31" s="179">
        <v>639.99014920000002</v>
      </c>
      <c r="J31" s="485"/>
      <c r="S31" s="485"/>
      <c r="T31" s="485"/>
      <c r="U31" s="485"/>
      <c r="V31" s="485"/>
      <c r="W31" s="485"/>
    </row>
    <row r="32" spans="1:23">
      <c r="A32" s="824"/>
      <c r="B32" s="800" t="s">
        <v>553</v>
      </c>
      <c r="C32" s="491">
        <v>10</v>
      </c>
      <c r="D32" s="174">
        <v>24.8310709</v>
      </c>
      <c r="E32" s="274">
        <v>416.81751689999999</v>
      </c>
      <c r="F32" s="174">
        <v>1.677346</v>
      </c>
      <c r="G32" s="175">
        <v>413.91771619999997</v>
      </c>
      <c r="J32" s="485"/>
      <c r="S32" s="485"/>
      <c r="T32" s="485"/>
      <c r="U32" s="485"/>
      <c r="V32" s="485"/>
      <c r="W32" s="485"/>
    </row>
    <row r="33" spans="1:23">
      <c r="A33" s="824"/>
      <c r="B33" s="801"/>
      <c r="C33" s="492">
        <v>20</v>
      </c>
      <c r="D33" s="176">
        <v>21.348687899999998</v>
      </c>
      <c r="E33" s="183">
        <v>586.85651419999999</v>
      </c>
      <c r="F33" s="176">
        <v>1.5699859999999999</v>
      </c>
      <c r="G33" s="177">
        <v>449.06552620000002</v>
      </c>
      <c r="J33" s="485"/>
      <c r="S33" s="485"/>
      <c r="T33" s="485"/>
      <c r="U33" s="485"/>
      <c r="V33" s="485"/>
      <c r="W33" s="485"/>
    </row>
    <row r="34" spans="1:23">
      <c r="A34" s="824"/>
      <c r="B34" s="801"/>
      <c r="C34" s="492">
        <v>30</v>
      </c>
      <c r="D34" s="176">
        <v>17.557442000000002</v>
      </c>
      <c r="E34" s="183">
        <v>692.47389740000006</v>
      </c>
      <c r="F34" s="176">
        <v>1.4287612000000001</v>
      </c>
      <c r="G34" s="177">
        <v>476.35791419999998</v>
      </c>
      <c r="J34" s="485"/>
      <c r="S34" s="485"/>
      <c r="T34" s="485"/>
      <c r="U34" s="485"/>
      <c r="V34" s="485"/>
      <c r="W34" s="485"/>
    </row>
    <row r="35" spans="1:23">
      <c r="A35" s="824"/>
      <c r="B35" s="801"/>
      <c r="C35" s="492">
        <v>40</v>
      </c>
      <c r="D35" s="176">
        <v>15.477779200000001</v>
      </c>
      <c r="E35" s="183">
        <v>711.33857850000004</v>
      </c>
      <c r="F35" s="176">
        <v>1.3021395</v>
      </c>
      <c r="G35" s="177">
        <v>501.64209390000002</v>
      </c>
      <c r="J35" s="485"/>
      <c r="S35" s="485"/>
      <c r="T35" s="485"/>
      <c r="U35" s="485"/>
      <c r="V35" s="485"/>
      <c r="W35" s="485"/>
    </row>
    <row r="36" spans="1:23">
      <c r="A36" s="824"/>
      <c r="B36" s="801"/>
      <c r="C36" s="492">
        <v>50</v>
      </c>
      <c r="D36" s="176">
        <v>11.686433899999999</v>
      </c>
      <c r="E36" s="183">
        <v>691.86692249999999</v>
      </c>
      <c r="F36" s="176">
        <v>1.1475012999999998</v>
      </c>
      <c r="G36" s="177">
        <v>526.00919520000002</v>
      </c>
      <c r="J36" s="485"/>
      <c r="S36" s="485"/>
      <c r="T36" s="485"/>
      <c r="U36" s="485"/>
      <c r="V36" s="485"/>
      <c r="W36" s="485"/>
    </row>
    <row r="37" spans="1:23">
      <c r="A37" s="824"/>
      <c r="B37" s="801"/>
      <c r="C37" s="492">
        <v>60</v>
      </c>
      <c r="D37" s="176">
        <v>7.4756007000000002</v>
      </c>
      <c r="E37" s="183">
        <v>667.71461680000004</v>
      </c>
      <c r="F37" s="176">
        <v>0.7262208</v>
      </c>
      <c r="G37" s="177">
        <v>551.63407089999998</v>
      </c>
      <c r="J37" s="485"/>
      <c r="S37" s="485"/>
      <c r="T37" s="485"/>
      <c r="U37" s="485"/>
      <c r="V37" s="485"/>
      <c r="W37" s="485"/>
    </row>
    <row r="38" spans="1:23">
      <c r="A38" s="824"/>
      <c r="B38" s="801"/>
      <c r="C38" s="492">
        <v>70</v>
      </c>
      <c r="D38" s="176">
        <v>5.1322215999999994</v>
      </c>
      <c r="E38" s="183">
        <v>617.40194269999995</v>
      </c>
      <c r="F38" s="176">
        <v>0.71009449999999996</v>
      </c>
      <c r="G38" s="177">
        <v>579.39677129999995</v>
      </c>
      <c r="J38" s="485"/>
    </row>
    <row r="39" spans="1:23">
      <c r="A39" s="824"/>
      <c r="B39" s="801"/>
      <c r="C39" s="492">
        <v>80</v>
      </c>
      <c r="D39" s="176">
        <v>2.5917211</v>
      </c>
      <c r="E39" s="183">
        <v>530.08869949999996</v>
      </c>
      <c r="F39" s="176">
        <v>0.53105390000000008</v>
      </c>
      <c r="G39" s="177">
        <v>610.25041450000003</v>
      </c>
      <c r="J39" s="485"/>
    </row>
    <row r="40" spans="1:23">
      <c r="A40" s="825"/>
      <c r="B40" s="802"/>
      <c r="C40" s="493">
        <v>90</v>
      </c>
      <c r="D40" s="178">
        <v>0.67701599999999995</v>
      </c>
      <c r="E40" s="271">
        <v>348.8279655</v>
      </c>
      <c r="F40" s="178">
        <v>0.34567970000000003</v>
      </c>
      <c r="G40" s="179">
        <v>650.90353809999999</v>
      </c>
      <c r="J40" s="485"/>
    </row>
    <row r="41" spans="1:23">
      <c r="A41" s="823" t="s">
        <v>34</v>
      </c>
      <c r="B41" s="786" t="s">
        <v>647</v>
      </c>
      <c r="C41" s="500">
        <v>10</v>
      </c>
      <c r="D41" s="481" t="s">
        <v>24</v>
      </c>
      <c r="E41" s="482" t="s">
        <v>24</v>
      </c>
      <c r="F41" s="482" t="s">
        <v>24</v>
      </c>
      <c r="G41" s="483" t="s">
        <v>24</v>
      </c>
      <c r="J41" s="485"/>
    </row>
    <row r="42" spans="1:23">
      <c r="A42" s="824"/>
      <c r="B42" s="787"/>
      <c r="C42" s="382">
        <v>20</v>
      </c>
      <c r="D42" s="439" t="s">
        <v>24</v>
      </c>
      <c r="E42" s="440" t="s">
        <v>24</v>
      </c>
      <c r="F42" s="440" t="s">
        <v>24</v>
      </c>
      <c r="G42" s="441" t="s">
        <v>24</v>
      </c>
      <c r="J42" s="485"/>
    </row>
    <row r="43" spans="1:23">
      <c r="A43" s="824"/>
      <c r="B43" s="787"/>
      <c r="C43" s="382">
        <v>30</v>
      </c>
      <c r="D43" s="439" t="s">
        <v>24</v>
      </c>
      <c r="E43" s="440" t="s">
        <v>24</v>
      </c>
      <c r="F43" s="440" t="s">
        <v>24</v>
      </c>
      <c r="G43" s="441" t="s">
        <v>24</v>
      </c>
      <c r="J43" s="485"/>
    </row>
    <row r="44" spans="1:23">
      <c r="A44" s="824"/>
      <c r="B44" s="787"/>
      <c r="C44" s="382">
        <v>40</v>
      </c>
      <c r="D44" s="439" t="s">
        <v>24</v>
      </c>
      <c r="E44" s="440" t="s">
        <v>24</v>
      </c>
      <c r="F44" s="440" t="s">
        <v>24</v>
      </c>
      <c r="G44" s="441" t="s">
        <v>24</v>
      </c>
      <c r="J44" s="485"/>
    </row>
    <row r="45" spans="1:23">
      <c r="A45" s="824"/>
      <c r="B45" s="787"/>
      <c r="C45" s="382">
        <v>50</v>
      </c>
      <c r="D45" s="439" t="s">
        <v>24</v>
      </c>
      <c r="E45" s="440" t="s">
        <v>24</v>
      </c>
      <c r="F45" s="440" t="s">
        <v>24</v>
      </c>
      <c r="G45" s="441" t="s">
        <v>24</v>
      </c>
      <c r="J45" s="485"/>
    </row>
    <row r="46" spans="1:23">
      <c r="A46" s="824"/>
      <c r="B46" s="787"/>
      <c r="C46" s="382">
        <v>60</v>
      </c>
      <c r="D46" s="439" t="s">
        <v>24</v>
      </c>
      <c r="E46" s="440" t="s">
        <v>24</v>
      </c>
      <c r="F46" s="440" t="s">
        <v>24</v>
      </c>
      <c r="G46" s="441" t="s">
        <v>24</v>
      </c>
      <c r="J46" s="485"/>
    </row>
    <row r="47" spans="1:23">
      <c r="A47" s="824"/>
      <c r="B47" s="787"/>
      <c r="C47" s="382">
        <v>70</v>
      </c>
      <c r="D47" s="439" t="s">
        <v>24</v>
      </c>
      <c r="E47" s="440" t="s">
        <v>24</v>
      </c>
      <c r="F47" s="440" t="s">
        <v>24</v>
      </c>
      <c r="G47" s="441" t="s">
        <v>24</v>
      </c>
      <c r="J47" s="485"/>
    </row>
    <row r="48" spans="1:23">
      <c r="A48" s="824"/>
      <c r="B48" s="787"/>
      <c r="C48" s="382">
        <v>80</v>
      </c>
      <c r="D48" s="439" t="s">
        <v>24</v>
      </c>
      <c r="E48" s="440" t="s">
        <v>24</v>
      </c>
      <c r="F48" s="440" t="s">
        <v>24</v>
      </c>
      <c r="G48" s="441" t="s">
        <v>24</v>
      </c>
      <c r="J48" s="485"/>
    </row>
    <row r="49" spans="1:10">
      <c r="A49" s="824"/>
      <c r="B49" s="788"/>
      <c r="C49" s="149">
        <v>90</v>
      </c>
      <c r="D49" s="484" t="s">
        <v>24</v>
      </c>
      <c r="E49" s="442" t="s">
        <v>24</v>
      </c>
      <c r="F49" s="442" t="s">
        <v>24</v>
      </c>
      <c r="G49" s="443" t="s">
        <v>24</v>
      </c>
      <c r="J49" s="485"/>
    </row>
    <row r="50" spans="1:10">
      <c r="A50" s="824"/>
      <c r="B50" s="800" t="s">
        <v>552</v>
      </c>
      <c r="C50" s="500">
        <v>10</v>
      </c>
      <c r="D50" s="475">
        <v>34.141693699999998</v>
      </c>
      <c r="E50" s="274">
        <v>282.17257039999998</v>
      </c>
      <c r="F50" s="475">
        <v>2.3955710000000003</v>
      </c>
      <c r="G50" s="477">
        <v>486.8566945</v>
      </c>
      <c r="J50" s="485"/>
    </row>
    <row r="51" spans="1:10">
      <c r="A51" s="824"/>
      <c r="B51" s="801"/>
      <c r="C51" s="382">
        <v>20</v>
      </c>
      <c r="D51" s="501">
        <v>31.364179199999999</v>
      </c>
      <c r="E51" s="183">
        <v>426.70339660000002</v>
      </c>
      <c r="F51" s="501">
        <v>1.8770952000000001</v>
      </c>
      <c r="G51" s="476">
        <v>516.46224910000001</v>
      </c>
      <c r="J51" s="485"/>
    </row>
    <row r="52" spans="1:10">
      <c r="A52" s="824"/>
      <c r="B52" s="801"/>
      <c r="C52" s="382">
        <v>30</v>
      </c>
      <c r="D52" s="501">
        <v>25.920542699999999</v>
      </c>
      <c r="E52" s="183">
        <v>513.05351659999997</v>
      </c>
      <c r="F52" s="501">
        <v>2.304306</v>
      </c>
      <c r="G52" s="476">
        <v>538.92614649999996</v>
      </c>
      <c r="J52" s="485"/>
    </row>
    <row r="53" spans="1:10">
      <c r="A53" s="824"/>
      <c r="B53" s="801"/>
      <c r="C53" s="382">
        <v>40</v>
      </c>
      <c r="D53" s="501">
        <v>21.7062822</v>
      </c>
      <c r="E53" s="183">
        <v>518.70266419999996</v>
      </c>
      <c r="F53" s="501">
        <v>2.0191400000000002</v>
      </c>
      <c r="G53" s="476">
        <v>558.69251659999998</v>
      </c>
      <c r="J53" s="485"/>
    </row>
    <row r="54" spans="1:10">
      <c r="A54" s="824"/>
      <c r="B54" s="801"/>
      <c r="C54" s="382">
        <v>50</v>
      </c>
      <c r="D54" s="501">
        <v>20.271534199999998</v>
      </c>
      <c r="E54" s="183">
        <v>508.64838650000002</v>
      </c>
      <c r="F54" s="501">
        <v>1.6156641999999999</v>
      </c>
      <c r="G54" s="476">
        <v>578.44795309999995</v>
      </c>
      <c r="J54" s="485"/>
    </row>
    <row r="55" spans="1:10">
      <c r="A55" s="824"/>
      <c r="B55" s="801"/>
      <c r="C55" s="382">
        <v>60</v>
      </c>
      <c r="D55" s="501">
        <v>15.0313327</v>
      </c>
      <c r="E55" s="183">
        <v>484.15989730000001</v>
      </c>
      <c r="F55" s="501">
        <v>1.3564381000000001</v>
      </c>
      <c r="G55" s="476">
        <v>598.53496480000001</v>
      </c>
      <c r="J55" s="485"/>
    </row>
    <row r="56" spans="1:10">
      <c r="A56" s="824"/>
      <c r="B56" s="801"/>
      <c r="C56" s="382">
        <v>70</v>
      </c>
      <c r="D56" s="501">
        <v>10.7263021</v>
      </c>
      <c r="E56" s="183">
        <v>444.22876739999998</v>
      </c>
      <c r="F56" s="501">
        <v>1.2122293</v>
      </c>
      <c r="G56" s="476">
        <v>620.68952860000002</v>
      </c>
      <c r="J56" s="485"/>
    </row>
    <row r="57" spans="1:10">
      <c r="A57" s="824"/>
      <c r="B57" s="801"/>
      <c r="C57" s="382">
        <v>80</v>
      </c>
      <c r="D57" s="501">
        <v>9.1832723000000005</v>
      </c>
      <c r="E57" s="183">
        <v>375.0772652</v>
      </c>
      <c r="F57" s="501">
        <v>1.3256918</v>
      </c>
      <c r="G57" s="476">
        <v>645.41639039999995</v>
      </c>
      <c r="J57" s="485"/>
    </row>
    <row r="58" spans="1:10">
      <c r="A58" s="824"/>
      <c r="B58" s="802"/>
      <c r="C58" s="149">
        <v>90</v>
      </c>
      <c r="D58" s="474">
        <v>3.4360596999999999</v>
      </c>
      <c r="E58" s="271">
        <v>236.8338134</v>
      </c>
      <c r="F58" s="474">
        <v>1.1997426</v>
      </c>
      <c r="G58" s="479">
        <v>680.71272569999996</v>
      </c>
      <c r="J58" s="485"/>
    </row>
    <row r="59" spans="1:10">
      <c r="A59" s="824"/>
      <c r="B59" s="786" t="s">
        <v>539</v>
      </c>
      <c r="C59" s="500">
        <v>10</v>
      </c>
      <c r="D59" s="475">
        <v>30.964107400000003</v>
      </c>
      <c r="E59" s="274">
        <v>341.431825</v>
      </c>
      <c r="F59" s="475">
        <v>1.9084549</v>
      </c>
      <c r="G59" s="477">
        <v>491.67090780000001</v>
      </c>
      <c r="J59" s="485"/>
    </row>
    <row r="60" spans="1:10">
      <c r="A60" s="824"/>
      <c r="B60" s="787"/>
      <c r="C60" s="382">
        <v>20</v>
      </c>
      <c r="D60" s="501">
        <v>28.042720999999997</v>
      </c>
      <c r="E60" s="183">
        <v>542.61487529999999</v>
      </c>
      <c r="F60" s="501">
        <v>1.4204114999999999</v>
      </c>
      <c r="G60" s="476">
        <v>524.28114000000005</v>
      </c>
      <c r="J60" s="485"/>
    </row>
    <row r="61" spans="1:10">
      <c r="A61" s="824"/>
      <c r="B61" s="787"/>
      <c r="C61" s="382">
        <v>30</v>
      </c>
      <c r="D61" s="501">
        <v>23.341700100000001</v>
      </c>
      <c r="E61" s="183">
        <v>656.23546690000001</v>
      </c>
      <c r="F61" s="501">
        <v>1.6709551999999999</v>
      </c>
      <c r="G61" s="476">
        <v>548.53943409999999</v>
      </c>
      <c r="J61" s="485"/>
    </row>
    <row r="62" spans="1:10">
      <c r="A62" s="824"/>
      <c r="B62" s="787"/>
      <c r="C62" s="382">
        <v>40</v>
      </c>
      <c r="D62" s="501">
        <v>17.818507700000001</v>
      </c>
      <c r="E62" s="183">
        <v>707.11394440000004</v>
      </c>
      <c r="F62" s="501">
        <v>1.3841922</v>
      </c>
      <c r="G62" s="476">
        <v>569.71352969999998</v>
      </c>
      <c r="J62" s="485"/>
    </row>
    <row r="63" spans="1:10">
      <c r="A63" s="824"/>
      <c r="B63" s="787"/>
      <c r="C63" s="382">
        <v>50</v>
      </c>
      <c r="D63" s="501">
        <v>14.715991200000001</v>
      </c>
      <c r="E63" s="183">
        <v>680.80327739999996</v>
      </c>
      <c r="F63" s="501">
        <v>2.0778471000000001</v>
      </c>
      <c r="G63" s="476">
        <v>590.0643761</v>
      </c>
      <c r="J63" s="485"/>
    </row>
    <row r="64" spans="1:10">
      <c r="A64" s="824"/>
      <c r="B64" s="787"/>
      <c r="C64" s="382">
        <v>60</v>
      </c>
      <c r="D64" s="501">
        <v>10.978430599999999</v>
      </c>
      <c r="E64" s="183">
        <v>680.70652600000005</v>
      </c>
      <c r="F64" s="501">
        <v>1.0210379999999999</v>
      </c>
      <c r="G64" s="476">
        <v>611.22838660000002</v>
      </c>
      <c r="J64" s="485"/>
    </row>
    <row r="65" spans="1:10">
      <c r="A65" s="824"/>
      <c r="B65" s="787"/>
      <c r="C65" s="382">
        <v>70</v>
      </c>
      <c r="D65" s="501">
        <v>6.5428109000000001</v>
      </c>
      <c r="E65" s="183">
        <v>629.67898009999999</v>
      </c>
      <c r="F65" s="501">
        <v>0.97879390000000011</v>
      </c>
      <c r="G65" s="476">
        <v>632.81652610000003</v>
      </c>
      <c r="J65" s="485"/>
    </row>
    <row r="66" spans="1:10">
      <c r="A66" s="824"/>
      <c r="B66" s="787"/>
      <c r="C66" s="382">
        <v>80</v>
      </c>
      <c r="D66" s="501">
        <v>3.6728708999999999</v>
      </c>
      <c r="E66" s="183">
        <v>494.9481088</v>
      </c>
      <c r="F66" s="501">
        <v>0.68708730000000007</v>
      </c>
      <c r="G66" s="476">
        <v>659.20880109999996</v>
      </c>
      <c r="J66" s="485"/>
    </row>
    <row r="67" spans="1:10">
      <c r="A67" s="824"/>
      <c r="B67" s="788"/>
      <c r="C67" s="149">
        <v>90</v>
      </c>
      <c r="D67" s="474">
        <v>1.9841773</v>
      </c>
      <c r="E67" s="271">
        <v>325.52123399999999</v>
      </c>
      <c r="F67" s="474">
        <v>0.56478010000000001</v>
      </c>
      <c r="G67" s="479">
        <v>695.44704979999995</v>
      </c>
      <c r="J67" s="485"/>
    </row>
    <row r="68" spans="1:10">
      <c r="A68" s="824"/>
      <c r="B68" s="800" t="s">
        <v>553</v>
      </c>
      <c r="C68" s="500">
        <v>10</v>
      </c>
      <c r="D68" s="475">
        <v>32.4216677</v>
      </c>
      <c r="E68" s="274">
        <v>645.96480480000002</v>
      </c>
      <c r="F68" s="475">
        <v>0.96989060000000005</v>
      </c>
      <c r="G68" s="477">
        <v>508.57791159999999</v>
      </c>
      <c r="J68" s="485"/>
    </row>
    <row r="69" spans="1:10">
      <c r="A69" s="824"/>
      <c r="B69" s="801"/>
      <c r="C69" s="382">
        <v>20</v>
      </c>
      <c r="D69" s="501">
        <v>21.800280999999998</v>
      </c>
      <c r="E69" s="183">
        <v>975.27617850000001</v>
      </c>
      <c r="F69" s="501">
        <v>0.90942450000000008</v>
      </c>
      <c r="G69" s="476">
        <v>543.49435189999997</v>
      </c>
      <c r="J69" s="485"/>
    </row>
    <row r="70" spans="1:10">
      <c r="A70" s="824"/>
      <c r="B70" s="801"/>
      <c r="C70" s="382">
        <v>30</v>
      </c>
      <c r="D70" s="501">
        <v>17.624412599999999</v>
      </c>
      <c r="E70" s="183">
        <v>1168.3937539999999</v>
      </c>
      <c r="F70" s="501">
        <v>0.84585710000000003</v>
      </c>
      <c r="G70" s="476">
        <v>569.35290550000002</v>
      </c>
      <c r="J70" s="485"/>
    </row>
    <row r="71" spans="1:10">
      <c r="A71" s="824"/>
      <c r="B71" s="801"/>
      <c r="C71" s="382">
        <v>40</v>
      </c>
      <c r="D71" s="501">
        <v>13.0292171</v>
      </c>
      <c r="E71" s="183">
        <v>1281.927619</v>
      </c>
      <c r="F71" s="501">
        <v>0.79876809999999998</v>
      </c>
      <c r="G71" s="476">
        <v>591.56792259999997</v>
      </c>
      <c r="J71" s="485"/>
    </row>
    <row r="72" spans="1:10">
      <c r="A72" s="824"/>
      <c r="B72" s="801"/>
      <c r="C72" s="382">
        <v>50</v>
      </c>
      <c r="D72" s="501">
        <v>8.7157004999999987</v>
      </c>
      <c r="E72" s="183">
        <v>1296.1646860000001</v>
      </c>
      <c r="F72" s="501">
        <v>0.87815580000000004</v>
      </c>
      <c r="G72" s="476">
        <v>612.65646049999998</v>
      </c>
      <c r="J72" s="485"/>
    </row>
    <row r="73" spans="1:10">
      <c r="A73" s="824"/>
      <c r="B73" s="801"/>
      <c r="C73" s="382">
        <v>60</v>
      </c>
      <c r="D73" s="501">
        <v>6.1335270999999993</v>
      </c>
      <c r="E73" s="183">
        <v>1251.655062</v>
      </c>
      <c r="F73" s="501">
        <v>0.79157719999999998</v>
      </c>
      <c r="G73" s="476">
        <v>633.51274360000002</v>
      </c>
      <c r="J73" s="485"/>
    </row>
    <row r="74" spans="1:10">
      <c r="A74" s="824"/>
      <c r="B74" s="801"/>
      <c r="C74" s="382">
        <v>70</v>
      </c>
      <c r="D74" s="501">
        <v>3.7122229999999998</v>
      </c>
      <c r="E74" s="183">
        <v>1159.8439659999999</v>
      </c>
      <c r="F74" s="501">
        <v>0.40962079999999995</v>
      </c>
      <c r="G74" s="476">
        <v>656.09831569999994</v>
      </c>
      <c r="J74" s="485"/>
    </row>
    <row r="75" spans="1:10">
      <c r="A75" s="824"/>
      <c r="B75" s="801"/>
      <c r="C75" s="382">
        <v>80</v>
      </c>
      <c r="D75" s="501">
        <v>2.3909579000000001</v>
      </c>
      <c r="E75" s="183">
        <v>1000.168309</v>
      </c>
      <c r="F75" s="501">
        <v>0.41882789999999998</v>
      </c>
      <c r="G75" s="476">
        <v>682.02320970000005</v>
      </c>
      <c r="J75" s="485"/>
    </row>
    <row r="76" spans="1:10">
      <c r="A76" s="825"/>
      <c r="B76" s="802"/>
      <c r="C76" s="149">
        <v>90</v>
      </c>
      <c r="D76" s="474">
        <v>0.84482849999999998</v>
      </c>
      <c r="E76" s="271">
        <v>643.69546749999995</v>
      </c>
      <c r="F76" s="474">
        <v>0.24745800000000001</v>
      </c>
      <c r="G76" s="479">
        <v>716.5185682</v>
      </c>
      <c r="J76" s="485"/>
    </row>
    <row r="78" spans="1:10">
      <c r="A78" s="486" t="s">
        <v>876</v>
      </c>
    </row>
  </sheetData>
  <mergeCells count="10">
    <mergeCell ref="B14:B22"/>
    <mergeCell ref="B23:B31"/>
    <mergeCell ref="B32:B40"/>
    <mergeCell ref="A41:A76"/>
    <mergeCell ref="B41:B49"/>
    <mergeCell ref="B50:B58"/>
    <mergeCell ref="B59:B67"/>
    <mergeCell ref="B68:B76"/>
    <mergeCell ref="A5:A40"/>
    <mergeCell ref="B5:B13"/>
  </mergeCells>
  <pageMargins left="0.7" right="0.7" top="0.78740157499999996" bottom="0.78740157499999996"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heetViews>
  <sheetFormatPr baseColWidth="10" defaultRowHeight="15"/>
  <cols>
    <col min="1" max="1" width="13.42578125" customWidth="1"/>
    <col min="2" max="2" width="28.85546875" customWidth="1"/>
    <col min="3" max="19" width="13.7109375" customWidth="1"/>
  </cols>
  <sheetData>
    <row r="1" spans="1:19">
      <c r="A1" s="3" t="s">
        <v>667</v>
      </c>
    </row>
    <row r="2" spans="1:19">
      <c r="A2" s="62" t="s">
        <v>137</v>
      </c>
    </row>
    <row r="3" spans="1:19">
      <c r="A3" s="1"/>
      <c r="B3" s="1"/>
      <c r="C3" s="1"/>
      <c r="D3" s="1"/>
      <c r="E3" s="1"/>
      <c r="F3" s="1"/>
      <c r="G3" s="1"/>
      <c r="H3" s="1"/>
      <c r="I3" s="1"/>
      <c r="J3" s="1"/>
      <c r="K3" s="1"/>
      <c r="L3" s="1"/>
      <c r="M3" s="1"/>
      <c r="N3" s="1"/>
      <c r="O3" s="1"/>
      <c r="P3" s="1"/>
      <c r="Q3" s="1"/>
      <c r="R3" s="1"/>
      <c r="S3" s="1"/>
    </row>
    <row r="4" spans="1:19" ht="15" customHeight="1">
      <c r="A4" s="704"/>
      <c r="B4" s="755"/>
      <c r="C4" s="694" t="s">
        <v>670</v>
      </c>
      <c r="D4" s="695"/>
      <c r="E4" s="695"/>
      <c r="F4" s="695"/>
      <c r="G4" s="695"/>
      <c r="H4" s="695"/>
      <c r="I4" s="695"/>
      <c r="J4" s="755"/>
      <c r="K4" s="783" t="s">
        <v>678</v>
      </c>
      <c r="L4" s="694" t="s">
        <v>508</v>
      </c>
      <c r="M4" s="695"/>
      <c r="N4" s="695"/>
      <c r="O4" s="695"/>
      <c r="P4" s="695"/>
      <c r="Q4" s="695"/>
      <c r="R4" s="695"/>
      <c r="S4" s="755"/>
    </row>
    <row r="5" spans="1:19" ht="64.5">
      <c r="A5" s="712"/>
      <c r="B5" s="818"/>
      <c r="C5" s="306" t="s">
        <v>668</v>
      </c>
      <c r="D5" s="289" t="s">
        <v>671</v>
      </c>
      <c r="E5" s="289" t="s">
        <v>672</v>
      </c>
      <c r="F5" s="289" t="s">
        <v>669</v>
      </c>
      <c r="G5" s="289" t="s">
        <v>673</v>
      </c>
      <c r="H5" s="289" t="s">
        <v>676</v>
      </c>
      <c r="I5" s="289" t="s">
        <v>674</v>
      </c>
      <c r="J5" s="307" t="s">
        <v>675</v>
      </c>
      <c r="K5" s="785"/>
      <c r="L5" s="326" t="s">
        <v>668</v>
      </c>
      <c r="M5" s="325" t="s">
        <v>671</v>
      </c>
      <c r="N5" s="325" t="s">
        <v>672</v>
      </c>
      <c r="O5" s="325" t="s">
        <v>669</v>
      </c>
      <c r="P5" s="325" t="s">
        <v>673</v>
      </c>
      <c r="Q5" s="325" t="s">
        <v>676</v>
      </c>
      <c r="R5" s="325" t="s">
        <v>674</v>
      </c>
      <c r="S5" s="320" t="s">
        <v>675</v>
      </c>
    </row>
    <row r="6" spans="1:19">
      <c r="A6" s="330" t="s">
        <v>523</v>
      </c>
      <c r="B6" s="205" t="s">
        <v>22</v>
      </c>
      <c r="C6" s="229">
        <v>50.525543996907096</v>
      </c>
      <c r="D6" s="230">
        <v>48.646545598898001</v>
      </c>
      <c r="E6" s="230">
        <v>75.4995091353845</v>
      </c>
      <c r="F6" s="230">
        <v>21.7925447189075</v>
      </c>
      <c r="G6" s="230">
        <v>43.0183247617272</v>
      </c>
      <c r="H6" s="230">
        <v>38.8544617621599</v>
      </c>
      <c r="I6" s="230">
        <v>67.683120476727197</v>
      </c>
      <c r="J6" s="231">
        <v>21.112979329694401</v>
      </c>
      <c r="K6" s="279">
        <v>76552.000434008194</v>
      </c>
      <c r="L6" s="229">
        <v>0.232954688991102</v>
      </c>
      <c r="M6" s="230">
        <v>9.1414644472524897E-2</v>
      </c>
      <c r="N6" s="230">
        <v>0.164392654984612</v>
      </c>
      <c r="O6" s="230">
        <v>0.48100184697805004</v>
      </c>
      <c r="P6" s="230">
        <v>0.19783650996220301</v>
      </c>
      <c r="Q6" s="230">
        <v>0.183996680607457</v>
      </c>
      <c r="R6" s="230">
        <v>0.145761318300273</v>
      </c>
      <c r="S6" s="231">
        <v>0.76866169559284803</v>
      </c>
    </row>
    <row r="7" spans="1:19">
      <c r="A7" s="787" t="s">
        <v>521</v>
      </c>
      <c r="B7" s="212" t="s">
        <v>22</v>
      </c>
      <c r="C7" s="238">
        <v>50.758183032732099</v>
      </c>
      <c r="D7" s="176">
        <v>46.837007348029402</v>
      </c>
      <c r="E7" s="176">
        <v>75.794923179692702</v>
      </c>
      <c r="F7" s="176">
        <v>21.409485637942598</v>
      </c>
      <c r="G7" s="176">
        <v>46.275885103540396</v>
      </c>
      <c r="H7" s="176">
        <v>29.348697394789603</v>
      </c>
      <c r="I7" s="176">
        <v>57.638610554442202</v>
      </c>
      <c r="J7" s="177">
        <v>19.625918503674001</v>
      </c>
      <c r="K7" s="249">
        <v>2994</v>
      </c>
      <c r="L7" s="238">
        <v>0.23003563239871699</v>
      </c>
      <c r="M7" s="176">
        <v>0.14588973767469998</v>
      </c>
      <c r="N7" s="176">
        <v>0.14400842442916201</v>
      </c>
      <c r="O7" s="176">
        <v>0.49595418401955699</v>
      </c>
      <c r="P7" s="176">
        <v>0.20442712988745498</v>
      </c>
      <c r="Q7" s="176">
        <v>0.13007959695037499</v>
      </c>
      <c r="R7" s="176">
        <v>0.174801123687015</v>
      </c>
      <c r="S7" s="177">
        <v>0.70549431703186194</v>
      </c>
    </row>
    <row r="8" spans="1:19">
      <c r="A8" s="787"/>
      <c r="B8" s="212" t="s">
        <v>82</v>
      </c>
      <c r="C8" s="238">
        <v>54.033412887828206</v>
      </c>
      <c r="D8" s="176">
        <v>55.704057279236295</v>
      </c>
      <c r="E8" s="176">
        <v>77.016706443914103</v>
      </c>
      <c r="F8" s="176">
        <v>18.926014319809102</v>
      </c>
      <c r="G8" s="176">
        <v>41.646778042959397</v>
      </c>
      <c r="H8" s="176">
        <v>46.324582338902097</v>
      </c>
      <c r="I8" s="176">
        <v>84.892601431980893</v>
      </c>
      <c r="J8" s="177">
        <v>22.983293556085897</v>
      </c>
      <c r="K8" s="249">
        <v>419</v>
      </c>
      <c r="L8" s="238">
        <v>0.659103108260366</v>
      </c>
      <c r="M8" s="176">
        <v>0.46004239601355201</v>
      </c>
      <c r="N8" s="176">
        <v>0.45776682197970597</v>
      </c>
      <c r="O8" s="176">
        <v>0.79199686112746792</v>
      </c>
      <c r="P8" s="176">
        <v>0.50408932099749393</v>
      </c>
      <c r="Q8" s="176">
        <v>0.76880271792753208</v>
      </c>
      <c r="R8" s="176">
        <v>0.23746716875443202</v>
      </c>
      <c r="S8" s="177">
        <v>1.8807698855308599</v>
      </c>
    </row>
    <row r="9" spans="1:19">
      <c r="A9" s="787"/>
      <c r="B9" s="212" t="s">
        <v>80</v>
      </c>
      <c r="C9" s="238">
        <v>47.305936073059399</v>
      </c>
      <c r="D9" s="176">
        <v>44.566210045662103</v>
      </c>
      <c r="E9" s="176">
        <v>73.637747336377501</v>
      </c>
      <c r="F9" s="176">
        <v>20.821917808219201</v>
      </c>
      <c r="G9" s="176">
        <v>42.374429223744301</v>
      </c>
      <c r="H9" s="176">
        <v>40.517503805174997</v>
      </c>
      <c r="I9" s="176">
        <v>64.033485540334894</v>
      </c>
      <c r="J9" s="177">
        <v>21.445966514459698</v>
      </c>
      <c r="K9" s="249">
        <v>657</v>
      </c>
      <c r="L9" s="238">
        <v>0.30844615227700201</v>
      </c>
      <c r="M9" s="176">
        <v>0.22323693556542501</v>
      </c>
      <c r="N9" s="176">
        <v>0.27955306572875499</v>
      </c>
      <c r="O9" s="176">
        <v>0.46266922841660302</v>
      </c>
      <c r="P9" s="176">
        <v>0.26284797253928099</v>
      </c>
      <c r="Q9" s="176">
        <v>0.164871403441086</v>
      </c>
      <c r="R9" s="176">
        <v>0.26122710627637602</v>
      </c>
      <c r="S9" s="177">
        <v>1.0136854255674601</v>
      </c>
    </row>
    <row r="10" spans="1:19">
      <c r="A10" s="788"/>
      <c r="B10" s="216" t="s">
        <v>83</v>
      </c>
      <c r="C10" s="239">
        <v>51.225234619395202</v>
      </c>
      <c r="D10" s="178">
        <v>45.677789363920702</v>
      </c>
      <c r="E10" s="178">
        <v>76.26694473409799</v>
      </c>
      <c r="F10" s="178">
        <v>22.153284671532798</v>
      </c>
      <c r="G10" s="178">
        <v>48.623566214807099</v>
      </c>
      <c r="H10" s="178">
        <v>21.814389989572501</v>
      </c>
      <c r="I10" s="178">
        <v>49.494264859228402</v>
      </c>
      <c r="J10" s="179">
        <v>18.269030239833199</v>
      </c>
      <c r="K10" s="250">
        <v>1918</v>
      </c>
      <c r="L10" s="239">
        <v>0.21451189118233102</v>
      </c>
      <c r="M10" s="178">
        <v>0.22685700486598098</v>
      </c>
      <c r="N10" s="178">
        <v>0.17445130470751999</v>
      </c>
      <c r="O10" s="178">
        <v>0.51776935536180702</v>
      </c>
      <c r="P10" s="178">
        <v>0.21903326734894502</v>
      </c>
      <c r="Q10" s="178">
        <v>9.3654456623056409E-2</v>
      </c>
      <c r="R10" s="178">
        <v>0.215747391048494</v>
      </c>
      <c r="S10" s="179">
        <v>0.74273321738365505</v>
      </c>
    </row>
    <row r="11" spans="1:19">
      <c r="A11" s="1"/>
      <c r="B11" s="1"/>
      <c r="C11" s="1"/>
      <c r="D11" s="1"/>
      <c r="E11" s="1"/>
      <c r="F11" s="1"/>
      <c r="G11" s="1"/>
      <c r="H11" s="1"/>
      <c r="I11" s="1"/>
      <c r="J11" s="1"/>
      <c r="K11" s="1"/>
      <c r="L11" s="1"/>
      <c r="M11" s="1"/>
      <c r="N11" s="1"/>
      <c r="O11" s="1"/>
      <c r="P11" s="1"/>
      <c r="Q11" s="1"/>
      <c r="R11" s="1"/>
      <c r="S11" s="1"/>
    </row>
  </sheetData>
  <mergeCells count="6">
    <mergeCell ref="C4:J4"/>
    <mergeCell ref="L4:S4"/>
    <mergeCell ref="A7:A10"/>
    <mergeCell ref="K4:K5"/>
    <mergeCell ref="B4:B5"/>
    <mergeCell ref="A4:A5"/>
  </mergeCells>
  <pageMargins left="0.7" right="0.7" top="0.78740157499999996" bottom="0.78740157499999996"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heetViews>
  <sheetFormatPr baseColWidth="10" defaultRowHeight="15"/>
  <cols>
    <col min="1" max="1" width="16.7109375" customWidth="1"/>
    <col min="2" max="2" width="13.7109375" customWidth="1"/>
    <col min="3" max="3" width="29.7109375" customWidth="1"/>
    <col min="4" max="20" width="13.7109375" customWidth="1"/>
  </cols>
  <sheetData>
    <row r="1" spans="1:21">
      <c r="A1" s="3" t="s">
        <v>677</v>
      </c>
    </row>
    <row r="2" spans="1:21">
      <c r="A2" s="62" t="s">
        <v>501</v>
      </c>
    </row>
    <row r="4" spans="1:21" ht="15" customHeight="1">
      <c r="A4" s="704"/>
      <c r="B4" s="694"/>
      <c r="C4" s="755"/>
      <c r="D4" s="679" t="s">
        <v>670</v>
      </c>
      <c r="E4" s="680"/>
      <c r="F4" s="680"/>
      <c r="G4" s="680"/>
      <c r="H4" s="680"/>
      <c r="I4" s="680"/>
      <c r="J4" s="680"/>
      <c r="K4" s="680"/>
      <c r="L4" s="783" t="s">
        <v>678</v>
      </c>
      <c r="M4" s="680" t="s">
        <v>508</v>
      </c>
      <c r="N4" s="680"/>
      <c r="O4" s="680"/>
      <c r="P4" s="680"/>
      <c r="Q4" s="680"/>
      <c r="R4" s="680"/>
      <c r="S4" s="680"/>
      <c r="T4" s="681"/>
      <c r="U4" s="1"/>
    </row>
    <row r="5" spans="1:21" ht="64.5">
      <c r="A5" s="712"/>
      <c r="B5" s="789"/>
      <c r="C5" s="818"/>
      <c r="D5" s="306" t="s">
        <v>668</v>
      </c>
      <c r="E5" s="289" t="s">
        <v>671</v>
      </c>
      <c r="F5" s="289" t="s">
        <v>672</v>
      </c>
      <c r="G5" s="289" t="s">
        <v>669</v>
      </c>
      <c r="H5" s="289" t="s">
        <v>673</v>
      </c>
      <c r="I5" s="289" t="s">
        <v>676</v>
      </c>
      <c r="J5" s="289" t="s">
        <v>674</v>
      </c>
      <c r="K5" s="289" t="s">
        <v>675</v>
      </c>
      <c r="L5" s="784"/>
      <c r="M5" s="289" t="s">
        <v>668</v>
      </c>
      <c r="N5" s="289" t="s">
        <v>671</v>
      </c>
      <c r="O5" s="289" t="s">
        <v>672</v>
      </c>
      <c r="P5" s="289" t="s">
        <v>669</v>
      </c>
      <c r="Q5" s="289" t="s">
        <v>673</v>
      </c>
      <c r="R5" s="289" t="s">
        <v>676</v>
      </c>
      <c r="S5" s="289" t="s">
        <v>674</v>
      </c>
      <c r="T5" s="307" t="s">
        <v>675</v>
      </c>
      <c r="U5" s="1"/>
    </row>
    <row r="6" spans="1:21">
      <c r="A6" s="698" t="s">
        <v>679</v>
      </c>
      <c r="B6" s="329" t="s">
        <v>523</v>
      </c>
      <c r="C6" s="205" t="s">
        <v>22</v>
      </c>
      <c r="D6" s="230">
        <v>68.417883918356708</v>
      </c>
      <c r="E6" s="230">
        <v>62.103391322439407</v>
      </c>
      <c r="F6" s="230">
        <v>72.494443818852702</v>
      </c>
      <c r="G6" s="230">
        <v>24.657978874839799</v>
      </c>
      <c r="H6" s="230">
        <v>70.464352350298</v>
      </c>
      <c r="I6" s="230">
        <v>39.039073726005903</v>
      </c>
      <c r="J6" s="230">
        <v>90.213501241254804</v>
      </c>
      <c r="K6" s="230">
        <v>17.495031352340902</v>
      </c>
      <c r="L6" s="279">
        <v>50302.001087996898</v>
      </c>
      <c r="M6" s="230">
        <v>0.128979202373284</v>
      </c>
      <c r="N6" s="230">
        <v>0.18363911059132801</v>
      </c>
      <c r="O6" s="230">
        <v>0.129798816275147</v>
      </c>
      <c r="P6" s="230">
        <v>0.19531505930841703</v>
      </c>
      <c r="Q6" s="230">
        <v>0.19590827369903902</v>
      </c>
      <c r="R6" s="230">
        <v>0.32826207058963203</v>
      </c>
      <c r="S6" s="230">
        <v>5.8912699662086301E-2</v>
      </c>
      <c r="T6" s="231">
        <v>0.28426874495225701</v>
      </c>
      <c r="U6" s="1"/>
    </row>
    <row r="7" spans="1:21">
      <c r="A7" s="699"/>
      <c r="B7" s="706" t="s">
        <v>521</v>
      </c>
      <c r="C7" s="207" t="s">
        <v>22</v>
      </c>
      <c r="D7" s="174">
        <v>68.522829006266804</v>
      </c>
      <c r="E7" s="174">
        <v>61.262309758281098</v>
      </c>
      <c r="F7" s="174">
        <v>73.419874664279305</v>
      </c>
      <c r="G7" s="174">
        <v>24.4762757385855</v>
      </c>
      <c r="H7" s="174">
        <v>71.978513876454798</v>
      </c>
      <c r="I7" s="174">
        <v>35.953446732318703</v>
      </c>
      <c r="J7" s="174">
        <v>88.021486123545202</v>
      </c>
      <c r="K7" s="174">
        <v>16.750223813786899</v>
      </c>
      <c r="L7" s="254">
        <v>1117</v>
      </c>
      <c r="M7" s="174">
        <v>0.10093425560045599</v>
      </c>
      <c r="N7" s="174">
        <v>0.15989768217983</v>
      </c>
      <c r="O7" s="174">
        <v>0.12866643471468001</v>
      </c>
      <c r="P7" s="174">
        <v>0.18356975827046798</v>
      </c>
      <c r="Q7" s="174">
        <v>0.182499371542999</v>
      </c>
      <c r="R7" s="174">
        <v>0.2841093461136</v>
      </c>
      <c r="S7" s="174">
        <v>5.9384508311734405E-2</v>
      </c>
      <c r="T7" s="175">
        <v>0.295102436485424</v>
      </c>
      <c r="U7" s="1"/>
    </row>
    <row r="8" spans="1:21">
      <c r="A8" s="699"/>
      <c r="B8" s="707"/>
      <c r="C8" s="212" t="s">
        <v>82</v>
      </c>
      <c r="D8" s="176">
        <v>75.502392344497608</v>
      </c>
      <c r="E8" s="176">
        <v>64.306220095693803</v>
      </c>
      <c r="F8" s="176">
        <v>77.033492822966494</v>
      </c>
      <c r="G8" s="176">
        <v>23.062200956937801</v>
      </c>
      <c r="H8" s="176">
        <v>64.8803827751196</v>
      </c>
      <c r="I8" s="176">
        <v>53.636363636363605</v>
      </c>
      <c r="J8" s="176">
        <v>93.253588516746404</v>
      </c>
      <c r="K8" s="176">
        <v>21.770334928229701</v>
      </c>
      <c r="L8" s="249">
        <v>209</v>
      </c>
      <c r="M8" s="176">
        <v>0.21158690847022399</v>
      </c>
      <c r="N8" s="176">
        <v>0.35087719298201003</v>
      </c>
      <c r="O8" s="176">
        <v>0.625882515797195</v>
      </c>
      <c r="P8" s="176">
        <v>0.46114297590792303</v>
      </c>
      <c r="Q8" s="176">
        <v>0.58903302432246396</v>
      </c>
      <c r="R8" s="176">
        <v>0.370277089831137</v>
      </c>
      <c r="S8" s="176">
        <v>0.15869018135993598</v>
      </c>
      <c r="T8" s="177">
        <v>0.89299953295627998</v>
      </c>
      <c r="U8" s="1"/>
    </row>
    <row r="9" spans="1:21">
      <c r="A9" s="699"/>
      <c r="B9" s="707"/>
      <c r="C9" s="212" t="s">
        <v>80</v>
      </c>
      <c r="D9" s="176">
        <v>65.571428571428598</v>
      </c>
      <c r="E9" s="176">
        <v>57.514285714285698</v>
      </c>
      <c r="F9" s="176">
        <v>71.74285714285709</v>
      </c>
      <c r="G9" s="176">
        <v>25.8857142857143</v>
      </c>
      <c r="H9" s="176">
        <v>67.685714285714312</v>
      </c>
      <c r="I9" s="176">
        <v>40.742857142857098</v>
      </c>
      <c r="J9" s="176">
        <v>87.1142857142857</v>
      </c>
      <c r="K9" s="176">
        <v>13.714285714285701</v>
      </c>
      <c r="L9" s="249">
        <v>350</v>
      </c>
      <c r="M9" s="176">
        <v>0.21189138534024599</v>
      </c>
      <c r="N9" s="176">
        <v>0.20225486267523798</v>
      </c>
      <c r="O9" s="176">
        <v>0.26238052026831105</v>
      </c>
      <c r="P9" s="176">
        <v>0.32212446714608201</v>
      </c>
      <c r="Q9" s="176">
        <v>0.22110831936143199</v>
      </c>
      <c r="R9" s="176">
        <v>0.42846559539663198</v>
      </c>
      <c r="S9" s="176">
        <v>9.4760708272857999E-2</v>
      </c>
      <c r="T9" s="177">
        <v>0.56504369425175194</v>
      </c>
      <c r="U9" s="1"/>
    </row>
    <row r="10" spans="1:21">
      <c r="A10" s="700"/>
      <c r="B10" s="708"/>
      <c r="C10" s="216" t="s">
        <v>83</v>
      </c>
      <c r="D10" s="178">
        <v>67.759856630824402</v>
      </c>
      <c r="E10" s="178">
        <v>62.473118279569896</v>
      </c>
      <c r="F10" s="178">
        <v>73.118279569892493</v>
      </c>
      <c r="G10" s="178">
        <v>24.121863799283201</v>
      </c>
      <c r="H10" s="178">
        <v>77.329749103942703</v>
      </c>
      <c r="I10" s="178">
        <v>26.326164874551999</v>
      </c>
      <c r="J10" s="178">
        <v>86.630824372759889</v>
      </c>
      <c r="K10" s="178">
        <v>16.7741935483871</v>
      </c>
      <c r="L10" s="250">
        <v>558</v>
      </c>
      <c r="M10" s="178">
        <v>0.10669397311005599</v>
      </c>
      <c r="N10" s="178">
        <v>0.220623480436409</v>
      </c>
      <c r="O10" s="178">
        <v>0.17720904389814399</v>
      </c>
      <c r="P10" s="178">
        <v>0.44479117010457203</v>
      </c>
      <c r="Q10" s="178">
        <v>0.13290678291569502</v>
      </c>
      <c r="R10" s="178">
        <v>0.400684500302108</v>
      </c>
      <c r="S10" s="178">
        <v>0.13142174430733</v>
      </c>
      <c r="T10" s="179">
        <v>0.46210465007669604</v>
      </c>
      <c r="U10" s="1"/>
    </row>
    <row r="11" spans="1:21">
      <c r="A11" s="698" t="s">
        <v>680</v>
      </c>
      <c r="B11" s="329" t="s">
        <v>523</v>
      </c>
      <c r="C11" s="205" t="s">
        <v>22</v>
      </c>
      <c r="D11" s="230">
        <v>62.268748590654802</v>
      </c>
      <c r="E11" s="230">
        <v>52.523389293108899</v>
      </c>
      <c r="F11" s="230">
        <v>79.937378054764991</v>
      </c>
      <c r="G11" s="230">
        <v>26.058171355706598</v>
      </c>
      <c r="H11" s="230">
        <v>88.930134531304603</v>
      </c>
      <c r="I11" s="230">
        <v>59.922664640420699</v>
      </c>
      <c r="J11" s="230">
        <v>92.795759798372501</v>
      </c>
      <c r="K11" s="230">
        <v>38.391052439266602</v>
      </c>
      <c r="L11" s="279">
        <v>26508.001529000401</v>
      </c>
      <c r="M11" s="230">
        <v>0.16849207573818401</v>
      </c>
      <c r="N11" s="230">
        <v>0.24173235569941298</v>
      </c>
      <c r="O11" s="230">
        <v>0.31312148623830799</v>
      </c>
      <c r="P11" s="230">
        <v>0.65434841874639793</v>
      </c>
      <c r="Q11" s="230">
        <v>0.29172833372037399</v>
      </c>
      <c r="R11" s="230">
        <v>0.24511646410406199</v>
      </c>
      <c r="S11" s="230">
        <v>0.28917030363899299</v>
      </c>
      <c r="T11" s="231">
        <v>0.59596357860772398</v>
      </c>
      <c r="U11" s="1"/>
    </row>
    <row r="12" spans="1:21">
      <c r="A12" s="699"/>
      <c r="B12" s="706" t="s">
        <v>521</v>
      </c>
      <c r="C12" s="207" t="s">
        <v>22</v>
      </c>
      <c r="D12" s="174">
        <v>61.189591078066897</v>
      </c>
      <c r="E12" s="174">
        <v>52.342007434944207</v>
      </c>
      <c r="F12" s="174">
        <v>80</v>
      </c>
      <c r="G12" s="174">
        <v>24.200743494423797</v>
      </c>
      <c r="H12" s="174">
        <v>88.959107806691392</v>
      </c>
      <c r="I12" s="174">
        <v>58.475836431226803</v>
      </c>
      <c r="J12" s="174">
        <v>91.189591078066897</v>
      </c>
      <c r="K12" s="174">
        <v>36.579925650557598</v>
      </c>
      <c r="L12" s="254">
        <v>269</v>
      </c>
      <c r="M12" s="174">
        <v>0.20133924175719298</v>
      </c>
      <c r="N12" s="174">
        <v>0.30755077189166502</v>
      </c>
      <c r="O12" s="174">
        <v>0.30755077189166502</v>
      </c>
      <c r="P12" s="174">
        <v>0.67406060812291302</v>
      </c>
      <c r="Q12" s="174">
        <v>0.26315688452914499</v>
      </c>
      <c r="R12" s="174">
        <v>0.26315688452708297</v>
      </c>
      <c r="S12" s="174">
        <v>0.320987208099552</v>
      </c>
      <c r="T12" s="175">
        <v>0.55748311668595707</v>
      </c>
      <c r="U12" s="1"/>
    </row>
    <row r="13" spans="1:21">
      <c r="A13" s="699"/>
      <c r="B13" s="707"/>
      <c r="C13" s="212" t="s">
        <v>82</v>
      </c>
      <c r="D13" s="176">
        <v>66.6666666666667</v>
      </c>
      <c r="E13" s="176">
        <v>53.939393939393895</v>
      </c>
      <c r="F13" s="176">
        <v>75.303030303030312</v>
      </c>
      <c r="G13" s="176">
        <v>17.651515151515202</v>
      </c>
      <c r="H13" s="176">
        <v>88.3333333333333</v>
      </c>
      <c r="I13" s="176">
        <v>54.772727272727295</v>
      </c>
      <c r="J13" s="176">
        <v>89.621212121212096</v>
      </c>
      <c r="K13" s="176">
        <v>33.2575757575758</v>
      </c>
      <c r="L13" s="249">
        <v>132</v>
      </c>
      <c r="M13" s="176">
        <v>0.37455547914258902</v>
      </c>
      <c r="N13" s="176">
        <v>0.50251890762707707</v>
      </c>
      <c r="O13" s="176">
        <v>0.41030496992551602</v>
      </c>
      <c r="P13" s="176">
        <v>0.38380515539070698</v>
      </c>
      <c r="Q13" s="176">
        <v>0.41030496992683896</v>
      </c>
      <c r="R13" s="176">
        <v>0.53628183286606601</v>
      </c>
      <c r="S13" s="176">
        <v>0.65413302257145201</v>
      </c>
      <c r="T13" s="177">
        <v>1.02233749898392</v>
      </c>
      <c r="U13" s="1"/>
    </row>
    <row r="14" spans="1:21">
      <c r="A14" s="699"/>
      <c r="B14" s="707"/>
      <c r="C14" s="212" t="s">
        <v>80</v>
      </c>
      <c r="D14" s="176">
        <v>54.678899082568797</v>
      </c>
      <c r="E14" s="176">
        <v>48.256880733945003</v>
      </c>
      <c r="F14" s="176">
        <v>82.385321100917395</v>
      </c>
      <c r="G14" s="176">
        <v>32.385321100917402</v>
      </c>
      <c r="H14" s="176">
        <v>88.715596330275204</v>
      </c>
      <c r="I14" s="176">
        <v>64.220183486238497</v>
      </c>
      <c r="J14" s="176">
        <v>95.412844036697194</v>
      </c>
      <c r="K14" s="176">
        <v>39.449541284403701</v>
      </c>
      <c r="L14" s="249">
        <v>109</v>
      </c>
      <c r="M14" s="176">
        <v>0.49688308284912303</v>
      </c>
      <c r="N14" s="176">
        <v>0.49688308284857702</v>
      </c>
      <c r="O14" s="176">
        <v>0.40570333827070498</v>
      </c>
      <c r="P14" s="176">
        <v>1.1156841802358</v>
      </c>
      <c r="Q14" s="176">
        <v>0.464791564328985</v>
      </c>
      <c r="R14" s="176">
        <v>0</v>
      </c>
      <c r="S14" s="176">
        <v>2.0837959610707098E-6</v>
      </c>
      <c r="T14" s="177">
        <v>1.28294660325903</v>
      </c>
      <c r="U14" s="1"/>
    </row>
    <row r="15" spans="1:21">
      <c r="A15" s="700"/>
      <c r="B15" s="708"/>
      <c r="C15" s="216" t="s">
        <v>83</v>
      </c>
      <c r="D15" s="178">
        <v>60.714285714285701</v>
      </c>
      <c r="E15" s="178">
        <v>60.714285714285701</v>
      </c>
      <c r="F15" s="178">
        <v>92.857142857142904</v>
      </c>
      <c r="G15" s="178">
        <v>23.214285714285701</v>
      </c>
      <c r="H15" s="178">
        <v>92.857142857142904</v>
      </c>
      <c r="I15" s="178">
        <v>53.571428571428605</v>
      </c>
      <c r="J15" s="178">
        <v>82.142857142857096</v>
      </c>
      <c r="K15" s="178">
        <v>41.071428571428598</v>
      </c>
      <c r="L15" s="250">
        <v>28</v>
      </c>
      <c r="M15" s="178">
        <v>1.8046202385906401E-6</v>
      </c>
      <c r="N15" s="178">
        <v>1.8046202385906401E-6</v>
      </c>
      <c r="O15" s="178">
        <v>0</v>
      </c>
      <c r="P15" s="178">
        <v>2.6486423168051498</v>
      </c>
      <c r="Q15" s="178">
        <v>0</v>
      </c>
      <c r="R15" s="178">
        <v>0</v>
      </c>
      <c r="S15" s="178">
        <v>1.4734662546822401E-6</v>
      </c>
      <c r="T15" s="179">
        <v>1.9741814228196801</v>
      </c>
      <c r="U15" s="1"/>
    </row>
    <row r="16" spans="1:21">
      <c r="A16" s="1"/>
      <c r="B16" s="1"/>
      <c r="C16" s="1"/>
      <c r="D16" s="1"/>
      <c r="E16" s="1"/>
      <c r="F16" s="1"/>
      <c r="G16" s="1"/>
      <c r="H16" s="1"/>
      <c r="I16" s="1"/>
      <c r="J16" s="1"/>
      <c r="K16" s="1"/>
      <c r="L16" s="1"/>
      <c r="M16" s="1"/>
      <c r="N16" s="1"/>
      <c r="O16" s="1"/>
      <c r="P16" s="1"/>
      <c r="Q16" s="1"/>
      <c r="R16" s="1"/>
      <c r="S16" s="1"/>
      <c r="T16" s="1"/>
      <c r="U16" s="1"/>
    </row>
    <row r="17" spans="1:21">
      <c r="A17" s="1"/>
      <c r="B17" s="1"/>
      <c r="C17" s="1"/>
      <c r="D17" s="1"/>
      <c r="E17" s="1"/>
      <c r="F17" s="1"/>
      <c r="G17" s="1"/>
      <c r="H17" s="1"/>
      <c r="I17" s="1"/>
      <c r="J17" s="1"/>
      <c r="K17" s="1"/>
      <c r="L17" s="1"/>
      <c r="M17" s="1"/>
      <c r="N17" s="1"/>
      <c r="O17" s="1"/>
      <c r="P17" s="1"/>
      <c r="Q17" s="1"/>
      <c r="R17" s="1"/>
      <c r="S17" s="1"/>
      <c r="T17" s="1"/>
      <c r="U17" s="1"/>
    </row>
    <row r="18" spans="1:21">
      <c r="A18" s="1"/>
      <c r="B18" s="1"/>
      <c r="C18" s="1"/>
      <c r="D18" s="1"/>
      <c r="E18" s="1"/>
      <c r="F18" s="1"/>
      <c r="G18" s="1"/>
      <c r="H18" s="1"/>
      <c r="I18" s="1"/>
      <c r="J18" s="1"/>
      <c r="K18" s="1"/>
      <c r="L18" s="1"/>
      <c r="M18" s="1"/>
      <c r="N18" s="1"/>
      <c r="O18" s="1"/>
      <c r="P18" s="1"/>
      <c r="Q18" s="1"/>
      <c r="R18" s="1"/>
      <c r="S18" s="1"/>
      <c r="T18" s="1"/>
      <c r="U18" s="1"/>
    </row>
    <row r="19" spans="1:21">
      <c r="A19" s="1"/>
      <c r="B19" s="1"/>
      <c r="C19" s="1"/>
      <c r="D19" s="1"/>
      <c r="E19" s="1"/>
      <c r="F19" s="1"/>
      <c r="G19" s="1"/>
      <c r="H19" s="1"/>
      <c r="I19" s="1"/>
      <c r="J19" s="1"/>
      <c r="K19" s="1"/>
      <c r="L19" s="1"/>
      <c r="M19" s="1"/>
      <c r="N19" s="1"/>
      <c r="O19" s="1"/>
      <c r="P19" s="1"/>
      <c r="Q19" s="1"/>
      <c r="R19" s="1"/>
      <c r="S19" s="1"/>
      <c r="T19" s="1"/>
      <c r="U19" s="1"/>
    </row>
    <row r="20" spans="1:21">
      <c r="D20" s="1"/>
      <c r="E20" s="1"/>
      <c r="F20" s="1"/>
      <c r="G20" s="1"/>
      <c r="H20" s="1"/>
      <c r="I20" s="1"/>
      <c r="J20" s="1"/>
      <c r="K20" s="1"/>
      <c r="M20" s="1"/>
      <c r="N20" s="1"/>
      <c r="O20" s="1"/>
      <c r="P20" s="1"/>
      <c r="Q20" s="1"/>
      <c r="R20" s="1"/>
      <c r="S20" s="1"/>
      <c r="T20" s="1"/>
    </row>
    <row r="21" spans="1:21">
      <c r="D21" s="1"/>
      <c r="E21" s="1"/>
      <c r="F21" s="1"/>
      <c r="G21" s="1"/>
      <c r="H21" s="1"/>
      <c r="I21" s="1"/>
      <c r="J21" s="1"/>
      <c r="K21" s="1"/>
      <c r="M21" s="1"/>
      <c r="N21" s="1"/>
      <c r="O21" s="1"/>
      <c r="P21" s="1"/>
      <c r="Q21" s="1"/>
      <c r="R21" s="1"/>
      <c r="S21" s="1"/>
      <c r="T21" s="1"/>
    </row>
    <row r="22" spans="1:21">
      <c r="D22" s="1"/>
      <c r="E22" s="1"/>
      <c r="F22" s="1"/>
      <c r="G22" s="1"/>
      <c r="H22" s="1"/>
      <c r="I22" s="1"/>
      <c r="J22" s="1"/>
      <c r="K22" s="1"/>
      <c r="M22" s="1"/>
      <c r="N22" s="1"/>
      <c r="O22" s="1"/>
      <c r="P22" s="1"/>
      <c r="Q22" s="1"/>
      <c r="R22" s="1"/>
      <c r="S22" s="1"/>
      <c r="T22" s="1"/>
    </row>
    <row r="23" spans="1:21">
      <c r="D23" s="1"/>
      <c r="E23" s="1"/>
      <c r="F23" s="1"/>
      <c r="G23" s="1"/>
      <c r="H23" s="1"/>
      <c r="I23" s="1"/>
      <c r="J23" s="1"/>
      <c r="K23" s="1"/>
      <c r="M23" s="1"/>
      <c r="N23" s="1"/>
      <c r="O23" s="1"/>
      <c r="P23" s="1"/>
      <c r="Q23" s="1"/>
      <c r="R23" s="1"/>
      <c r="S23" s="1"/>
      <c r="T23" s="1"/>
    </row>
    <row r="24" spans="1:21">
      <c r="D24" s="1"/>
      <c r="E24" s="1"/>
      <c r="F24" s="1"/>
      <c r="G24" s="1"/>
      <c r="H24" s="1"/>
      <c r="I24" s="1"/>
      <c r="J24" s="1"/>
      <c r="K24" s="1"/>
      <c r="M24" s="1"/>
      <c r="N24" s="1"/>
      <c r="O24" s="1"/>
      <c r="P24" s="1"/>
      <c r="Q24" s="1"/>
      <c r="R24" s="1"/>
      <c r="S24" s="1"/>
      <c r="T24" s="1"/>
    </row>
    <row r="25" spans="1:21">
      <c r="D25" s="1"/>
      <c r="E25" s="1"/>
      <c r="F25" s="1"/>
      <c r="G25" s="1"/>
      <c r="H25" s="1"/>
      <c r="I25" s="1"/>
      <c r="J25" s="1"/>
      <c r="K25" s="1"/>
      <c r="M25" s="1"/>
      <c r="N25" s="1"/>
      <c r="O25" s="1"/>
      <c r="P25" s="1"/>
      <c r="Q25" s="1"/>
      <c r="R25" s="1"/>
      <c r="S25" s="1"/>
      <c r="T25" s="1"/>
    </row>
    <row r="26" spans="1:21">
      <c r="D26" s="1"/>
      <c r="E26" s="1"/>
      <c r="F26" s="1"/>
      <c r="G26" s="1"/>
      <c r="H26" s="1"/>
      <c r="I26" s="1"/>
      <c r="J26" s="1"/>
      <c r="K26" s="1"/>
      <c r="M26" s="1"/>
      <c r="N26" s="1"/>
      <c r="O26" s="1"/>
      <c r="P26" s="1"/>
      <c r="Q26" s="1"/>
      <c r="R26" s="1"/>
      <c r="S26" s="1"/>
      <c r="T26" s="1"/>
    </row>
    <row r="27" spans="1:21">
      <c r="M27" s="1"/>
      <c r="N27" s="1"/>
      <c r="O27" s="1"/>
      <c r="P27" s="1"/>
      <c r="Q27" s="1"/>
      <c r="R27" s="1"/>
      <c r="S27" s="1"/>
      <c r="T27" s="1"/>
    </row>
    <row r="28" spans="1:21">
      <c r="M28" s="1"/>
      <c r="N28" s="1"/>
      <c r="O28" s="1"/>
      <c r="P28" s="1"/>
      <c r="Q28" s="1"/>
      <c r="R28" s="1"/>
      <c r="S28" s="1"/>
      <c r="T28" s="1"/>
    </row>
    <row r="29" spans="1:21">
      <c r="M29" s="1"/>
      <c r="N29" s="1"/>
      <c r="O29" s="1"/>
      <c r="P29" s="1"/>
      <c r="Q29" s="1"/>
      <c r="R29" s="1"/>
      <c r="S29" s="1"/>
      <c r="T29" s="1"/>
    </row>
  </sheetData>
  <mergeCells count="10">
    <mergeCell ref="D4:K4"/>
    <mergeCell ref="M4:T4"/>
    <mergeCell ref="A6:A10"/>
    <mergeCell ref="B7:B10"/>
    <mergeCell ref="A11:A15"/>
    <mergeCell ref="B12:B15"/>
    <mergeCell ref="L4:L5"/>
    <mergeCell ref="A4:A5"/>
    <mergeCell ref="B4:B5"/>
    <mergeCell ref="C4:C5"/>
  </mergeCells>
  <pageMargins left="0.7" right="0.7" top="0.78740157499999996" bottom="0.78740157499999996"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heetViews>
  <sheetFormatPr baseColWidth="10" defaultRowHeight="15"/>
  <cols>
    <col min="1" max="1" width="18.28515625" style="1" customWidth="1"/>
    <col min="2" max="2" width="9.28515625" style="1" customWidth="1"/>
    <col min="3" max="8" width="15.7109375" style="1" customWidth="1"/>
  </cols>
  <sheetData>
    <row r="1" spans="1:8">
      <c r="A1" s="193" t="s">
        <v>681</v>
      </c>
    </row>
    <row r="2" spans="1:8">
      <c r="A2" s="331" t="s">
        <v>682</v>
      </c>
    </row>
    <row r="4" spans="1:8" ht="32.25" customHeight="1">
      <c r="A4" s="704" t="s">
        <v>55</v>
      </c>
      <c r="B4" s="704" t="s">
        <v>684</v>
      </c>
      <c r="C4" s="819" t="s">
        <v>686</v>
      </c>
      <c r="D4" s="819" t="s">
        <v>687</v>
      </c>
      <c r="E4" s="829" t="s">
        <v>688</v>
      </c>
      <c r="F4" s="857"/>
      <c r="G4" s="829" t="s">
        <v>683</v>
      </c>
      <c r="H4" s="857"/>
    </row>
    <row r="5" spans="1:8" ht="39">
      <c r="A5" s="712"/>
      <c r="B5" s="712"/>
      <c r="C5" s="820"/>
      <c r="D5" s="820"/>
      <c r="E5" s="338" t="s">
        <v>689</v>
      </c>
      <c r="F5" s="339" t="s">
        <v>685</v>
      </c>
      <c r="G5" s="338" t="s">
        <v>690</v>
      </c>
      <c r="H5" s="339" t="s">
        <v>685</v>
      </c>
    </row>
    <row r="6" spans="1:8">
      <c r="A6" s="854" t="s">
        <v>9</v>
      </c>
      <c r="B6" s="253" t="s">
        <v>477</v>
      </c>
      <c r="C6" s="254">
        <v>1232</v>
      </c>
      <c r="D6" s="254">
        <v>2984</v>
      </c>
      <c r="E6" s="335">
        <v>3.8112935659999998</v>
      </c>
      <c r="F6" s="332">
        <v>3.0919566999999998E-2</v>
      </c>
      <c r="G6" s="335">
        <v>2.5219308909999998</v>
      </c>
      <c r="H6" s="332">
        <v>2.4411151999999998E-2</v>
      </c>
    </row>
    <row r="7" spans="1:8">
      <c r="A7" s="855"/>
      <c r="B7" s="246" t="s">
        <v>434</v>
      </c>
      <c r="C7" s="249">
        <v>119</v>
      </c>
      <c r="D7" s="249">
        <v>244</v>
      </c>
      <c r="E7" s="336">
        <v>3.9073770489999999</v>
      </c>
      <c r="F7" s="333">
        <v>5.5462461999999997E-2</v>
      </c>
      <c r="G7" s="336">
        <v>2.5358439110000002</v>
      </c>
      <c r="H7" s="333">
        <v>0.12669395999999999</v>
      </c>
    </row>
    <row r="8" spans="1:8">
      <c r="A8" s="855"/>
      <c r="B8" s="246" t="s">
        <v>31</v>
      </c>
      <c r="C8" s="249">
        <v>624</v>
      </c>
      <c r="D8" s="249">
        <v>1098</v>
      </c>
      <c r="E8" s="336">
        <v>3.7568306009999999</v>
      </c>
      <c r="F8" s="333">
        <v>2.8941121E-2</v>
      </c>
      <c r="G8" s="336">
        <v>2.4316107520000001</v>
      </c>
      <c r="H8" s="333">
        <v>3.33414E-2</v>
      </c>
    </row>
    <row r="9" spans="1:8">
      <c r="A9" s="856"/>
      <c r="B9" s="247" t="s">
        <v>34</v>
      </c>
      <c r="C9" s="250">
        <v>196</v>
      </c>
      <c r="D9" s="250">
        <v>349</v>
      </c>
      <c r="E9" s="337">
        <v>3.9177650430000002</v>
      </c>
      <c r="F9" s="334">
        <v>8.7844718000000002E-2</v>
      </c>
      <c r="G9" s="337">
        <v>3.6442581660000002</v>
      </c>
      <c r="H9" s="334">
        <v>8.5635160000000002E-2</v>
      </c>
    </row>
    <row r="10" spans="1:8">
      <c r="A10" s="854" t="s">
        <v>56</v>
      </c>
      <c r="B10" s="253" t="s">
        <v>477</v>
      </c>
      <c r="C10" s="254">
        <v>63</v>
      </c>
      <c r="D10" s="254">
        <v>174</v>
      </c>
      <c r="E10" s="335">
        <v>4.0655172410000002</v>
      </c>
      <c r="F10" s="332">
        <v>0.116055278</v>
      </c>
      <c r="G10" s="335">
        <v>2.483902273</v>
      </c>
      <c r="H10" s="332">
        <v>0.109923402</v>
      </c>
    </row>
    <row r="11" spans="1:8">
      <c r="A11" s="855"/>
      <c r="B11" s="246" t="s">
        <v>434</v>
      </c>
      <c r="C11" s="249">
        <v>3</v>
      </c>
      <c r="D11" s="249">
        <v>7</v>
      </c>
      <c r="E11" s="336">
        <v>5</v>
      </c>
      <c r="F11" s="333">
        <v>0</v>
      </c>
      <c r="G11" s="336">
        <v>3.366545618</v>
      </c>
      <c r="H11" s="333">
        <v>0.61068422300000003</v>
      </c>
    </row>
    <row r="12" spans="1:8">
      <c r="A12" s="855"/>
      <c r="B12" s="246" t="s">
        <v>31</v>
      </c>
      <c r="C12" s="249">
        <v>23</v>
      </c>
      <c r="D12" s="249">
        <v>41</v>
      </c>
      <c r="E12" s="336">
        <v>4.2341463409999998</v>
      </c>
      <c r="F12" s="333">
        <v>0.11703929</v>
      </c>
      <c r="G12" s="336">
        <v>2.6812676020000001</v>
      </c>
      <c r="H12" s="333">
        <v>0.14470728099999999</v>
      </c>
    </row>
    <row r="13" spans="1:8">
      <c r="A13" s="856"/>
      <c r="B13" s="247" t="s">
        <v>34</v>
      </c>
      <c r="C13" s="250">
        <v>7</v>
      </c>
      <c r="D13" s="250">
        <v>11</v>
      </c>
      <c r="E13" s="337">
        <v>3.4909090909999998</v>
      </c>
      <c r="F13" s="334">
        <v>0.33695007599999999</v>
      </c>
      <c r="G13" s="337">
        <v>2.828359796</v>
      </c>
      <c r="H13" s="334">
        <v>0.32104509799999997</v>
      </c>
    </row>
    <row r="14" spans="1:8">
      <c r="A14" s="854" t="s">
        <v>57</v>
      </c>
      <c r="B14" s="253" t="s">
        <v>477</v>
      </c>
      <c r="C14" s="254">
        <v>122</v>
      </c>
      <c r="D14" s="254">
        <v>228</v>
      </c>
      <c r="E14" s="335">
        <v>4.0364035090000003</v>
      </c>
      <c r="F14" s="332">
        <v>9.4124233000000002E-2</v>
      </c>
      <c r="G14" s="335">
        <v>3.5877772540000001</v>
      </c>
      <c r="H14" s="332">
        <v>6.7559061000000004E-2</v>
      </c>
    </row>
    <row r="15" spans="1:8">
      <c r="A15" s="855"/>
      <c r="B15" s="246" t="s">
        <v>434</v>
      </c>
      <c r="C15" s="249">
        <v>6</v>
      </c>
      <c r="D15" s="249">
        <v>7</v>
      </c>
      <c r="E15" s="336">
        <v>4.2142857139999998</v>
      </c>
      <c r="F15" s="333">
        <v>0.16183471899999999</v>
      </c>
      <c r="G15" s="336">
        <v>2.4545811049999999</v>
      </c>
      <c r="H15" s="333">
        <v>0.161993056</v>
      </c>
    </row>
    <row r="16" spans="1:8">
      <c r="A16" s="855"/>
      <c r="B16" s="246" t="s">
        <v>31</v>
      </c>
      <c r="C16" s="249">
        <v>25</v>
      </c>
      <c r="D16" s="249">
        <v>66</v>
      </c>
      <c r="E16" s="336">
        <v>3.9272727270000001</v>
      </c>
      <c r="F16" s="333">
        <v>0.18963015599999999</v>
      </c>
      <c r="G16" s="336">
        <v>3.3150178160000001</v>
      </c>
      <c r="H16" s="333">
        <v>0.216584205</v>
      </c>
    </row>
    <row r="17" spans="1:8">
      <c r="A17" s="856"/>
      <c r="B17" s="247" t="s">
        <v>34</v>
      </c>
      <c r="C17" s="250">
        <v>13</v>
      </c>
      <c r="D17" s="250">
        <v>22</v>
      </c>
      <c r="E17" s="337">
        <v>4.1272727270000003</v>
      </c>
      <c r="F17" s="334">
        <v>0.170856429</v>
      </c>
      <c r="G17" s="337">
        <v>4.1185959329999999</v>
      </c>
      <c r="H17" s="334">
        <v>0.30732273100000002</v>
      </c>
    </row>
    <row r="18" spans="1:8">
      <c r="A18" s="854" t="s">
        <v>58</v>
      </c>
      <c r="B18" s="253" t="s">
        <v>477</v>
      </c>
      <c r="C18" s="254">
        <v>263</v>
      </c>
      <c r="D18" s="254">
        <v>624</v>
      </c>
      <c r="E18" s="335">
        <v>4.0354166669999998</v>
      </c>
      <c r="F18" s="332">
        <v>6.0676306999999999E-2</v>
      </c>
      <c r="G18" s="335">
        <v>2.4462745340000001</v>
      </c>
      <c r="H18" s="332">
        <v>3.5940760000000002E-2</v>
      </c>
    </row>
    <row r="19" spans="1:8">
      <c r="A19" s="855"/>
      <c r="B19" s="246" t="s">
        <v>434</v>
      </c>
      <c r="C19" s="249">
        <v>36</v>
      </c>
      <c r="D19" s="249">
        <v>78</v>
      </c>
      <c r="E19" s="336">
        <v>4.1615384620000002</v>
      </c>
      <c r="F19" s="333">
        <v>0.13788526300000001</v>
      </c>
      <c r="G19" s="336">
        <v>2.2755864510000001</v>
      </c>
      <c r="H19" s="333">
        <v>0.28829967299999998</v>
      </c>
    </row>
    <row r="20" spans="1:8">
      <c r="A20" s="855"/>
      <c r="B20" s="246" t="s">
        <v>31</v>
      </c>
      <c r="C20" s="249">
        <v>135</v>
      </c>
      <c r="D20" s="249">
        <v>253</v>
      </c>
      <c r="E20" s="336">
        <v>4.1272727270000003</v>
      </c>
      <c r="F20" s="333">
        <v>6.6120233E-2</v>
      </c>
      <c r="G20" s="336">
        <v>2.503085655</v>
      </c>
      <c r="H20" s="333">
        <v>7.1508972000000004E-2</v>
      </c>
    </row>
    <row r="21" spans="1:8">
      <c r="A21" s="856"/>
      <c r="B21" s="247" t="s">
        <v>34</v>
      </c>
      <c r="C21" s="250">
        <v>36</v>
      </c>
      <c r="D21" s="250">
        <v>58</v>
      </c>
      <c r="E21" s="337">
        <v>3.9810344830000002</v>
      </c>
      <c r="F21" s="334">
        <v>7.5019265000000002E-2</v>
      </c>
      <c r="G21" s="337">
        <v>2.4509453680000002</v>
      </c>
      <c r="H21" s="334">
        <v>0.15391413300000001</v>
      </c>
    </row>
    <row r="22" spans="1:8">
      <c r="A22" s="854" t="s">
        <v>59</v>
      </c>
      <c r="B22" s="253" t="s">
        <v>477</v>
      </c>
      <c r="C22" s="254">
        <v>88</v>
      </c>
      <c r="D22" s="254">
        <v>538</v>
      </c>
      <c r="E22" s="335">
        <v>3.6559479549999998</v>
      </c>
      <c r="F22" s="332">
        <v>8.3250236000000005E-2</v>
      </c>
      <c r="G22" s="335">
        <v>2.3971634040000001</v>
      </c>
      <c r="H22" s="332">
        <v>8.9790434000000002E-2</v>
      </c>
    </row>
    <row r="23" spans="1:8">
      <c r="A23" s="855"/>
      <c r="B23" s="246" t="s">
        <v>434</v>
      </c>
      <c r="C23" s="249">
        <v>20</v>
      </c>
      <c r="D23" s="249">
        <v>26</v>
      </c>
      <c r="E23" s="336">
        <v>3.5153846149999999</v>
      </c>
      <c r="F23" s="333">
        <v>0.16490189899999999</v>
      </c>
      <c r="G23" s="336">
        <v>2.5644798249999998</v>
      </c>
      <c r="H23" s="333">
        <v>0.21629766</v>
      </c>
    </row>
    <row r="24" spans="1:8">
      <c r="A24" s="855"/>
      <c r="B24" s="246" t="s">
        <v>31</v>
      </c>
      <c r="C24" s="249">
        <v>126</v>
      </c>
      <c r="D24" s="249">
        <v>222</v>
      </c>
      <c r="E24" s="336">
        <v>3.425675676</v>
      </c>
      <c r="F24" s="333">
        <v>4.2446308000000002E-2</v>
      </c>
      <c r="G24" s="336">
        <v>2.3061418229999999</v>
      </c>
      <c r="H24" s="333">
        <v>5.1875179E-2</v>
      </c>
    </row>
    <row r="25" spans="1:8">
      <c r="A25" s="856"/>
      <c r="B25" s="247" t="s">
        <v>34</v>
      </c>
      <c r="C25" s="250">
        <v>30</v>
      </c>
      <c r="D25" s="250">
        <v>49</v>
      </c>
      <c r="E25" s="337">
        <v>4.4591836730000001</v>
      </c>
      <c r="F25" s="334">
        <v>8.4570163000000004E-2</v>
      </c>
      <c r="G25" s="337">
        <v>4.7219914540000003</v>
      </c>
      <c r="H25" s="334">
        <v>0.143138027</v>
      </c>
    </row>
    <row r="26" spans="1:8">
      <c r="A26" s="854" t="s">
        <v>60</v>
      </c>
      <c r="B26" s="253" t="s">
        <v>477</v>
      </c>
      <c r="C26" s="254">
        <v>102</v>
      </c>
      <c r="D26" s="254">
        <v>179</v>
      </c>
      <c r="E26" s="335">
        <v>3.704469274</v>
      </c>
      <c r="F26" s="332">
        <v>6.7173205E-2</v>
      </c>
      <c r="G26" s="335">
        <v>2.6070924670000002</v>
      </c>
      <c r="H26" s="332">
        <v>5.4272943999999997E-2</v>
      </c>
    </row>
    <row r="27" spans="1:8">
      <c r="A27" s="855"/>
      <c r="B27" s="246" t="s">
        <v>434</v>
      </c>
      <c r="C27" s="249">
        <v>12</v>
      </c>
      <c r="D27" s="249">
        <v>23</v>
      </c>
      <c r="E27" s="336">
        <v>4.0956521739999996</v>
      </c>
      <c r="F27" s="333">
        <v>0.183412081</v>
      </c>
      <c r="G27" s="336">
        <v>3.1817809480000001</v>
      </c>
      <c r="H27" s="333">
        <v>0.44471887500000001</v>
      </c>
    </row>
    <row r="28" spans="1:8">
      <c r="A28" s="855"/>
      <c r="B28" s="246" t="s">
        <v>31</v>
      </c>
      <c r="C28" s="249">
        <v>41</v>
      </c>
      <c r="D28" s="249">
        <v>70</v>
      </c>
      <c r="E28" s="336">
        <v>3.3842857139999998</v>
      </c>
      <c r="F28" s="333">
        <v>9.2752077000000002E-2</v>
      </c>
      <c r="G28" s="336">
        <v>2.6554817499999999</v>
      </c>
      <c r="H28" s="333">
        <v>0.105688802</v>
      </c>
    </row>
    <row r="29" spans="1:8">
      <c r="A29" s="856"/>
      <c r="B29" s="247" t="s">
        <v>34</v>
      </c>
      <c r="C29" s="250">
        <v>21</v>
      </c>
      <c r="D29" s="250">
        <v>27</v>
      </c>
      <c r="E29" s="337">
        <v>4.1259259259999999</v>
      </c>
      <c r="F29" s="334">
        <v>6.9003401000000006E-2</v>
      </c>
      <c r="G29" s="337">
        <v>3.6891098480000002</v>
      </c>
      <c r="H29" s="334">
        <v>0.22413830100000001</v>
      </c>
    </row>
    <row r="30" spans="1:8">
      <c r="A30" s="854" t="s">
        <v>61</v>
      </c>
      <c r="B30" s="253" t="s">
        <v>477</v>
      </c>
      <c r="C30" s="254">
        <v>216</v>
      </c>
      <c r="D30" s="254">
        <v>450</v>
      </c>
      <c r="E30" s="335">
        <v>3.8797777779999998</v>
      </c>
      <c r="F30" s="332">
        <v>6.401213E-2</v>
      </c>
      <c r="G30" s="335">
        <v>2.574297096</v>
      </c>
      <c r="H30" s="332">
        <v>6.5609557999999998E-2</v>
      </c>
    </row>
    <row r="31" spans="1:8">
      <c r="A31" s="855"/>
      <c r="B31" s="246" t="s">
        <v>434</v>
      </c>
      <c r="C31" s="249">
        <v>6</v>
      </c>
      <c r="D31" s="249">
        <v>22</v>
      </c>
      <c r="E31" s="336">
        <v>4.7318181819999996</v>
      </c>
      <c r="F31" s="333">
        <v>0.332157015</v>
      </c>
      <c r="G31" s="336">
        <v>2.8958697980000001</v>
      </c>
      <c r="H31" s="333">
        <v>0.43901480999999998</v>
      </c>
    </row>
    <row r="32" spans="1:8">
      <c r="A32" s="855"/>
      <c r="B32" s="246" t="s">
        <v>31</v>
      </c>
      <c r="C32" s="249">
        <v>102</v>
      </c>
      <c r="D32" s="249">
        <v>167</v>
      </c>
      <c r="E32" s="336">
        <v>3.8550898199999999</v>
      </c>
      <c r="F32" s="333">
        <v>9.2053844999999995E-2</v>
      </c>
      <c r="G32" s="336">
        <v>2.526210764</v>
      </c>
      <c r="H32" s="333">
        <v>6.0231461E-2</v>
      </c>
    </row>
    <row r="33" spans="1:8">
      <c r="A33" s="856"/>
      <c r="B33" s="247" t="s">
        <v>34</v>
      </c>
      <c r="C33" s="250">
        <v>27</v>
      </c>
      <c r="D33" s="250">
        <v>49</v>
      </c>
      <c r="E33" s="337">
        <v>4.8755102040000002</v>
      </c>
      <c r="F33" s="334">
        <v>3.1017723000000001E-2</v>
      </c>
      <c r="G33" s="337">
        <v>5.2206709690000004</v>
      </c>
      <c r="H33" s="334">
        <v>0.16903396700000001</v>
      </c>
    </row>
    <row r="34" spans="1:8">
      <c r="A34" s="854" t="s">
        <v>17</v>
      </c>
      <c r="B34" s="253" t="s">
        <v>477</v>
      </c>
      <c r="C34" s="254">
        <v>179</v>
      </c>
      <c r="D34" s="254">
        <v>360</v>
      </c>
      <c r="E34" s="335">
        <v>3.8427777779999999</v>
      </c>
      <c r="F34" s="332">
        <v>5.4455466000000001E-2</v>
      </c>
      <c r="G34" s="335">
        <v>2.5541041880000002</v>
      </c>
      <c r="H34" s="332">
        <v>6.3295566999999997E-2</v>
      </c>
    </row>
    <row r="35" spans="1:8">
      <c r="A35" s="855"/>
      <c r="B35" s="246" t="s">
        <v>434</v>
      </c>
      <c r="C35" s="249">
        <v>13</v>
      </c>
      <c r="D35" s="249">
        <v>25</v>
      </c>
      <c r="E35" s="336">
        <v>4.0039999999999996</v>
      </c>
      <c r="F35" s="333">
        <v>0.30216698800000003</v>
      </c>
      <c r="G35" s="336">
        <v>2.3828559170000001</v>
      </c>
      <c r="H35" s="333">
        <v>0.29636331700000001</v>
      </c>
    </row>
    <row r="36" spans="1:8">
      <c r="A36" s="855"/>
      <c r="B36" s="246" t="s">
        <v>31</v>
      </c>
      <c r="C36" s="249">
        <v>69</v>
      </c>
      <c r="D36" s="249">
        <v>107</v>
      </c>
      <c r="E36" s="336">
        <v>3.7551401869999999</v>
      </c>
      <c r="F36" s="333">
        <v>9.5571125000000007E-2</v>
      </c>
      <c r="G36" s="336">
        <v>2.2989242509999999</v>
      </c>
      <c r="H36" s="333">
        <v>6.8108758000000005E-2</v>
      </c>
    </row>
    <row r="37" spans="1:8">
      <c r="A37" s="856"/>
      <c r="B37" s="247" t="s">
        <v>34</v>
      </c>
      <c r="C37" s="250">
        <v>17</v>
      </c>
      <c r="D37" s="250">
        <v>26</v>
      </c>
      <c r="E37" s="337">
        <v>4.1115384620000004</v>
      </c>
      <c r="F37" s="334">
        <v>0.142872522</v>
      </c>
      <c r="G37" s="337">
        <v>3.592467681</v>
      </c>
      <c r="H37" s="334">
        <v>0.21940622100000001</v>
      </c>
    </row>
    <row r="38" spans="1:8">
      <c r="A38" s="854" t="s">
        <v>62</v>
      </c>
      <c r="B38" s="253" t="s">
        <v>477</v>
      </c>
      <c r="C38" s="254">
        <v>79</v>
      </c>
      <c r="D38" s="254">
        <v>164</v>
      </c>
      <c r="E38" s="335">
        <v>3.131707317</v>
      </c>
      <c r="F38" s="332">
        <v>0.11531826100000001</v>
      </c>
      <c r="G38" s="335">
        <v>1.305620142</v>
      </c>
      <c r="H38" s="332">
        <v>9.3810578000000006E-2</v>
      </c>
    </row>
    <row r="39" spans="1:8">
      <c r="A39" s="855"/>
      <c r="B39" s="246" t="s">
        <v>434</v>
      </c>
      <c r="C39" s="249">
        <v>7</v>
      </c>
      <c r="D39" s="249">
        <v>13</v>
      </c>
      <c r="E39" s="336">
        <v>2.9923076919999998</v>
      </c>
      <c r="F39" s="333">
        <v>0.38494857399999999</v>
      </c>
      <c r="G39" s="336">
        <v>1.2863506179999999</v>
      </c>
      <c r="H39" s="333">
        <v>0.54033744800000005</v>
      </c>
    </row>
    <row r="40" spans="1:8">
      <c r="A40" s="855"/>
      <c r="B40" s="246" t="s">
        <v>31</v>
      </c>
      <c r="C40" s="249">
        <v>39</v>
      </c>
      <c r="D40" s="249">
        <v>55</v>
      </c>
      <c r="E40" s="336">
        <v>3.0836363640000002</v>
      </c>
      <c r="F40" s="333">
        <v>0.100584152</v>
      </c>
      <c r="G40" s="336">
        <v>1.0481654140000001</v>
      </c>
      <c r="H40" s="333">
        <v>0.110726769</v>
      </c>
    </row>
    <row r="41" spans="1:8">
      <c r="A41" s="856"/>
      <c r="B41" s="247" t="s">
        <v>34</v>
      </c>
      <c r="C41" s="250">
        <v>5</v>
      </c>
      <c r="D41" s="250">
        <v>14</v>
      </c>
      <c r="E41" s="337">
        <v>3.1928571429999999</v>
      </c>
      <c r="F41" s="334">
        <v>0.39333304499999999</v>
      </c>
      <c r="G41" s="337">
        <v>3.2372629810000002</v>
      </c>
      <c r="H41" s="334">
        <v>0.60788445899999999</v>
      </c>
    </row>
    <row r="42" spans="1:8">
      <c r="A42" s="855" t="s">
        <v>19</v>
      </c>
      <c r="B42" s="246" t="s">
        <v>477</v>
      </c>
      <c r="C42" s="249">
        <v>120</v>
      </c>
      <c r="D42" s="249">
        <v>267</v>
      </c>
      <c r="E42" s="336">
        <v>3.5737827719999999</v>
      </c>
      <c r="F42" s="333">
        <v>5.6006947000000001E-2</v>
      </c>
      <c r="G42" s="336">
        <v>2.6231381809999998</v>
      </c>
      <c r="H42" s="333">
        <v>8.6592114999999997E-2</v>
      </c>
    </row>
    <row r="43" spans="1:8">
      <c r="A43" s="855"/>
      <c r="B43" s="246" t="s">
        <v>434</v>
      </c>
      <c r="C43" s="249">
        <v>16</v>
      </c>
      <c r="D43" s="249">
        <v>43</v>
      </c>
      <c r="E43" s="336">
        <v>3.153488372</v>
      </c>
      <c r="F43" s="333">
        <v>0.35832405699999997</v>
      </c>
      <c r="G43" s="336">
        <v>2.8056222179999999</v>
      </c>
      <c r="H43" s="333">
        <v>0.34713725299999998</v>
      </c>
    </row>
    <row r="44" spans="1:8">
      <c r="A44" s="855"/>
      <c r="B44" s="246" t="s">
        <v>31</v>
      </c>
      <c r="C44" s="249">
        <v>64</v>
      </c>
      <c r="D44" s="249">
        <v>117</v>
      </c>
      <c r="E44" s="336">
        <v>3.7213675209999999</v>
      </c>
      <c r="F44" s="333">
        <v>7.5498038000000003E-2</v>
      </c>
      <c r="G44" s="336">
        <v>2.4320204259999998</v>
      </c>
      <c r="H44" s="333">
        <v>9.6189181999999998E-2</v>
      </c>
    </row>
    <row r="45" spans="1:8">
      <c r="A45" s="856"/>
      <c r="B45" s="247" t="s">
        <v>34</v>
      </c>
      <c r="C45" s="250">
        <v>40</v>
      </c>
      <c r="D45" s="250">
        <v>93</v>
      </c>
      <c r="E45" s="337">
        <v>3.0838709679999998</v>
      </c>
      <c r="F45" s="334">
        <v>0.252441731</v>
      </c>
      <c r="G45" s="337">
        <v>3.0370745609999998</v>
      </c>
      <c r="H45" s="334">
        <v>0.19660401799999999</v>
      </c>
    </row>
    <row r="47" spans="1:8" ht="15" customHeight="1">
      <c r="A47" s="670" t="s">
        <v>929</v>
      </c>
      <c r="B47" s="670"/>
      <c r="C47" s="670"/>
      <c r="D47" s="670"/>
      <c r="E47" s="670"/>
      <c r="F47" s="670"/>
      <c r="G47" s="670"/>
      <c r="H47" s="670"/>
    </row>
    <row r="48" spans="1:8">
      <c r="A48" s="670"/>
      <c r="B48" s="670"/>
      <c r="C48" s="670"/>
      <c r="D48" s="670"/>
      <c r="E48" s="670"/>
      <c r="F48" s="670"/>
      <c r="G48" s="670"/>
      <c r="H48" s="670"/>
    </row>
    <row r="49" spans="1:8">
      <c r="A49" s="670"/>
      <c r="B49" s="670"/>
      <c r="C49" s="670"/>
      <c r="D49" s="670"/>
      <c r="E49" s="670"/>
      <c r="F49" s="670"/>
      <c r="G49" s="670"/>
      <c r="H49" s="670"/>
    </row>
    <row r="50" spans="1:8">
      <c r="A50" s="670"/>
      <c r="B50" s="670"/>
      <c r="C50" s="670"/>
      <c r="D50" s="670"/>
      <c r="E50" s="670"/>
      <c r="F50" s="670"/>
      <c r="G50" s="670"/>
      <c r="H50" s="670"/>
    </row>
  </sheetData>
  <mergeCells count="17">
    <mergeCell ref="A18:A21"/>
    <mergeCell ref="C4:C5"/>
    <mergeCell ref="D4:D5"/>
    <mergeCell ref="B4:B5"/>
    <mergeCell ref="A4:A5"/>
    <mergeCell ref="E4:F4"/>
    <mergeCell ref="G4:H4"/>
    <mergeCell ref="A6:A9"/>
    <mergeCell ref="A10:A13"/>
    <mergeCell ref="A14:A17"/>
    <mergeCell ref="A42:A45"/>
    <mergeCell ref="A47:H50"/>
    <mergeCell ref="A22:A25"/>
    <mergeCell ref="A26:A29"/>
    <mergeCell ref="A30:A33"/>
    <mergeCell ref="A34:A37"/>
    <mergeCell ref="A38:A41"/>
  </mergeCells>
  <pageMargins left="0.7" right="0.7" top="0.78740157499999996" bottom="0.78740157499999996" header="0.3" footer="0.3"/>
  <pageSetup paperSize="9" orientation="portrait" verticalDpi="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heetViews>
  <sheetFormatPr baseColWidth="10" defaultRowHeight="15"/>
  <cols>
    <col min="1" max="1" width="16.7109375" customWidth="1"/>
    <col min="2" max="2" width="9.140625" customWidth="1"/>
    <col min="3" max="3" width="15" customWidth="1"/>
    <col min="4" max="4" width="13.42578125" customWidth="1"/>
    <col min="10" max="10" width="12.5703125" customWidth="1"/>
    <col min="16" max="16" width="12.42578125" customWidth="1"/>
  </cols>
  <sheetData>
    <row r="1" spans="1:21">
      <c r="A1" s="193" t="s">
        <v>928</v>
      </c>
    </row>
    <row r="2" spans="1:21">
      <c r="A2" s="331" t="s">
        <v>682</v>
      </c>
    </row>
    <row r="4" spans="1:21">
      <c r="A4" s="819" t="s">
        <v>694</v>
      </c>
      <c r="B4" s="819" t="s">
        <v>684</v>
      </c>
      <c r="C4" s="819" t="s">
        <v>55</v>
      </c>
      <c r="D4" s="694" t="s">
        <v>693</v>
      </c>
      <c r="E4" s="695"/>
      <c r="F4" s="695"/>
      <c r="G4" s="695"/>
      <c r="H4" s="695"/>
      <c r="I4" s="755"/>
      <c r="J4" s="694" t="s">
        <v>700</v>
      </c>
      <c r="K4" s="695"/>
      <c r="L4" s="695"/>
      <c r="M4" s="695"/>
      <c r="N4" s="695"/>
      <c r="O4" s="755"/>
      <c r="P4" s="694" t="s">
        <v>508</v>
      </c>
      <c r="Q4" s="695"/>
      <c r="R4" s="695"/>
      <c r="S4" s="695"/>
      <c r="T4" s="695"/>
      <c r="U4" s="755"/>
    </row>
    <row r="5" spans="1:21" ht="51.75">
      <c r="A5" s="858"/>
      <c r="B5" s="858"/>
      <c r="C5" s="858"/>
      <c r="D5" s="338" t="s">
        <v>701</v>
      </c>
      <c r="E5" s="340" t="s">
        <v>691</v>
      </c>
      <c r="F5" s="341">
        <v>4</v>
      </c>
      <c r="G5" s="341">
        <v>3</v>
      </c>
      <c r="H5" s="341">
        <v>2</v>
      </c>
      <c r="I5" s="339" t="s">
        <v>692</v>
      </c>
      <c r="J5" s="338" t="s">
        <v>701</v>
      </c>
      <c r="K5" s="340" t="s">
        <v>691</v>
      </c>
      <c r="L5" s="341">
        <v>4</v>
      </c>
      <c r="M5" s="341">
        <v>3</v>
      </c>
      <c r="N5" s="341">
        <v>2</v>
      </c>
      <c r="O5" s="339" t="s">
        <v>692</v>
      </c>
      <c r="P5" s="338" t="s">
        <v>701</v>
      </c>
      <c r="Q5" s="340" t="s">
        <v>691</v>
      </c>
      <c r="R5" s="341">
        <v>4</v>
      </c>
      <c r="S5" s="341">
        <v>3</v>
      </c>
      <c r="T5" s="341">
        <v>2</v>
      </c>
      <c r="U5" s="339" t="s">
        <v>692</v>
      </c>
    </row>
    <row r="6" spans="1:21">
      <c r="A6" s="800" t="s">
        <v>697</v>
      </c>
      <c r="B6" s="253" t="s">
        <v>477</v>
      </c>
      <c r="C6" s="256"/>
      <c r="D6" s="240">
        <v>24.051608599999998</v>
      </c>
      <c r="E6" s="174">
        <v>5.2463137</v>
      </c>
      <c r="F6" s="174">
        <v>7.9996649</v>
      </c>
      <c r="G6" s="174">
        <v>17.426943699999999</v>
      </c>
      <c r="H6" s="174">
        <v>24.276809699999998</v>
      </c>
      <c r="I6" s="175">
        <v>20.998659499999999</v>
      </c>
      <c r="J6" s="273">
        <v>717.7</v>
      </c>
      <c r="K6" s="274">
        <v>156.55000000000001</v>
      </c>
      <c r="L6" s="274">
        <v>238.71</v>
      </c>
      <c r="M6" s="274">
        <v>520.02</v>
      </c>
      <c r="N6" s="274">
        <v>724.42</v>
      </c>
      <c r="O6" s="275">
        <v>626.6</v>
      </c>
      <c r="P6" s="240">
        <v>1.1436139000000001</v>
      </c>
      <c r="Q6" s="174">
        <v>0.61356719999999998</v>
      </c>
      <c r="R6" s="174">
        <v>0.73231360000000001</v>
      </c>
      <c r="S6" s="174">
        <v>0.86464099999999999</v>
      </c>
      <c r="T6" s="174">
        <v>0.96296149999999991</v>
      </c>
      <c r="U6" s="175">
        <v>1.0892132000000001</v>
      </c>
    </row>
    <row r="7" spans="1:21">
      <c r="A7" s="801"/>
      <c r="B7" s="246" t="s">
        <v>434</v>
      </c>
      <c r="C7" s="182"/>
      <c r="D7" s="238">
        <v>33.1967213</v>
      </c>
      <c r="E7" s="176">
        <v>8.1065573999999998</v>
      </c>
      <c r="F7" s="176">
        <v>9.8401639000000003</v>
      </c>
      <c r="G7" s="176">
        <v>17.282786899999998</v>
      </c>
      <c r="H7" s="176">
        <v>19.061475399999999</v>
      </c>
      <c r="I7" s="177">
        <v>12.512295100000001</v>
      </c>
      <c r="J7" s="268">
        <v>81</v>
      </c>
      <c r="K7" s="183">
        <v>19.78</v>
      </c>
      <c r="L7" s="183">
        <v>24.01</v>
      </c>
      <c r="M7" s="183">
        <v>42.17</v>
      </c>
      <c r="N7" s="183">
        <v>46.51</v>
      </c>
      <c r="O7" s="269">
        <v>30.53</v>
      </c>
      <c r="P7" s="238">
        <v>2.2104146</v>
      </c>
      <c r="Q7" s="176">
        <v>2.1812092999999999</v>
      </c>
      <c r="R7" s="176">
        <v>2.3626016999999999</v>
      </c>
      <c r="S7" s="176">
        <v>2.1291942000000001</v>
      </c>
      <c r="T7" s="176">
        <v>2.3217569999999998</v>
      </c>
      <c r="U7" s="177">
        <v>2.2492252000000001</v>
      </c>
    </row>
    <row r="8" spans="1:21">
      <c r="A8" s="802"/>
      <c r="B8" s="247" t="s">
        <v>31</v>
      </c>
      <c r="C8" s="227"/>
      <c r="D8" s="239">
        <v>27.923497300000001</v>
      </c>
      <c r="E8" s="178">
        <v>3.6438980000000001</v>
      </c>
      <c r="F8" s="178">
        <v>6.4298725000000001</v>
      </c>
      <c r="G8" s="178">
        <v>18.065573800000003</v>
      </c>
      <c r="H8" s="178">
        <v>25.572859699999999</v>
      </c>
      <c r="I8" s="179">
        <v>18.364298699999999</v>
      </c>
      <c r="J8" s="270">
        <v>306.60000000000002</v>
      </c>
      <c r="K8" s="271">
        <v>40.01</v>
      </c>
      <c r="L8" s="271">
        <v>70.599999999999994</v>
      </c>
      <c r="M8" s="271">
        <v>198.36</v>
      </c>
      <c r="N8" s="271">
        <v>280.79000000000002</v>
      </c>
      <c r="O8" s="272">
        <v>201.64</v>
      </c>
      <c r="P8" s="239">
        <v>1.2840633000000001</v>
      </c>
      <c r="Q8" s="178">
        <v>0.54375889999999993</v>
      </c>
      <c r="R8" s="178">
        <v>0.74667170000000005</v>
      </c>
      <c r="S8" s="178">
        <v>0.87174869999999993</v>
      </c>
      <c r="T8" s="178">
        <v>0.98655689999999996</v>
      </c>
      <c r="U8" s="179">
        <v>1.0428157</v>
      </c>
    </row>
    <row r="9" spans="1:21">
      <c r="A9" s="801" t="s">
        <v>696</v>
      </c>
      <c r="B9" s="854" t="s">
        <v>477</v>
      </c>
      <c r="C9" s="256" t="s">
        <v>56</v>
      </c>
      <c r="D9" s="240">
        <v>43.505747100000001</v>
      </c>
      <c r="E9" s="174">
        <v>7.5977011000000001</v>
      </c>
      <c r="F9" s="174">
        <v>6.3390804999999997</v>
      </c>
      <c r="G9" s="174">
        <v>13.649425300000001</v>
      </c>
      <c r="H9" s="174">
        <v>16.925287399999998</v>
      </c>
      <c r="I9" s="175">
        <v>11.9827586</v>
      </c>
      <c r="J9" s="273">
        <v>75.7</v>
      </c>
      <c r="K9" s="274">
        <v>13.22</v>
      </c>
      <c r="L9" s="274">
        <v>11.03</v>
      </c>
      <c r="M9" s="274">
        <v>23.75</v>
      </c>
      <c r="N9" s="274">
        <v>29.45</v>
      </c>
      <c r="O9" s="275">
        <v>20.85</v>
      </c>
      <c r="P9" s="240">
        <v>4.8225281999999998</v>
      </c>
      <c r="Q9" s="174">
        <v>2.1518075000000003</v>
      </c>
      <c r="R9" s="174">
        <v>1.7218172999999999</v>
      </c>
      <c r="S9" s="174">
        <v>2.3743084000000003</v>
      </c>
      <c r="T9" s="174">
        <v>2.4276233999999999</v>
      </c>
      <c r="U9" s="175">
        <v>2.465544</v>
      </c>
    </row>
    <row r="10" spans="1:21">
      <c r="A10" s="801"/>
      <c r="B10" s="855"/>
      <c r="C10" s="182" t="s">
        <v>57</v>
      </c>
      <c r="D10" s="238">
        <v>55.307017500000001</v>
      </c>
      <c r="E10" s="176">
        <v>3.5921053000000001</v>
      </c>
      <c r="F10" s="176">
        <v>4.8421053000000001</v>
      </c>
      <c r="G10" s="176">
        <v>12.885964899999999</v>
      </c>
      <c r="H10" s="176">
        <v>15.0350877</v>
      </c>
      <c r="I10" s="177">
        <v>8.3377192999999998</v>
      </c>
      <c r="J10" s="268">
        <v>126.1</v>
      </c>
      <c r="K10" s="183">
        <v>8.19</v>
      </c>
      <c r="L10" s="183">
        <v>11.04</v>
      </c>
      <c r="M10" s="183">
        <v>29.38</v>
      </c>
      <c r="N10" s="183">
        <v>34.28</v>
      </c>
      <c r="O10" s="269">
        <v>19.010000000000002</v>
      </c>
      <c r="P10" s="238">
        <v>2.7976741999999999</v>
      </c>
      <c r="Q10" s="176">
        <v>1.2058249000000001</v>
      </c>
      <c r="R10" s="176">
        <v>1.2601830000000001</v>
      </c>
      <c r="S10" s="176">
        <v>1.4954618</v>
      </c>
      <c r="T10" s="176">
        <v>1.6676769</v>
      </c>
      <c r="U10" s="177">
        <v>1.5508856999999998</v>
      </c>
    </row>
    <row r="11" spans="1:21">
      <c r="A11" s="801"/>
      <c r="B11" s="855"/>
      <c r="C11" s="182" t="s">
        <v>58</v>
      </c>
      <c r="D11" s="238">
        <v>62.259615400000001</v>
      </c>
      <c r="E11" s="176">
        <v>3.5705128000000004</v>
      </c>
      <c r="F11" s="176">
        <v>6.3637820999999999</v>
      </c>
      <c r="G11" s="176">
        <v>10.2788462</v>
      </c>
      <c r="H11" s="176">
        <v>10.190705100000001</v>
      </c>
      <c r="I11" s="177">
        <v>7.3365385000000005</v>
      </c>
      <c r="J11" s="268">
        <v>388.5</v>
      </c>
      <c r="K11" s="183">
        <v>22.28</v>
      </c>
      <c r="L11" s="183">
        <v>39.71</v>
      </c>
      <c r="M11" s="183">
        <v>64.14</v>
      </c>
      <c r="N11" s="183">
        <v>63.59</v>
      </c>
      <c r="O11" s="269">
        <v>45.78</v>
      </c>
      <c r="P11" s="238">
        <v>3.2128424000000004</v>
      </c>
      <c r="Q11" s="176">
        <v>0.94271340000000003</v>
      </c>
      <c r="R11" s="176">
        <v>0.96022420000000008</v>
      </c>
      <c r="S11" s="176">
        <v>1.0059037</v>
      </c>
      <c r="T11" s="176">
        <v>1.239803</v>
      </c>
      <c r="U11" s="177">
        <v>1.2433065999999999</v>
      </c>
    </row>
    <row r="12" spans="1:21">
      <c r="A12" s="801"/>
      <c r="B12" s="855"/>
      <c r="C12" s="182" t="s">
        <v>59</v>
      </c>
      <c r="D12" s="238">
        <v>62.546468400000002</v>
      </c>
      <c r="E12" s="176">
        <v>4.5018586999999997</v>
      </c>
      <c r="F12" s="176">
        <v>6.2843865999999995</v>
      </c>
      <c r="G12" s="176">
        <v>8.4739777000000007</v>
      </c>
      <c r="H12" s="176">
        <v>9.9237918000000001</v>
      </c>
      <c r="I12" s="177">
        <v>8.2695167000000005</v>
      </c>
      <c r="J12" s="268">
        <v>336.5</v>
      </c>
      <c r="K12" s="183">
        <v>24.22</v>
      </c>
      <c r="L12" s="183">
        <v>33.81</v>
      </c>
      <c r="M12" s="183">
        <v>45.59</v>
      </c>
      <c r="N12" s="183">
        <v>53.39</v>
      </c>
      <c r="O12" s="269">
        <v>44.49</v>
      </c>
      <c r="P12" s="238">
        <v>5.6367871000000003</v>
      </c>
      <c r="Q12" s="176">
        <v>1.2802294999999999</v>
      </c>
      <c r="R12" s="176">
        <v>1.3691188000000001</v>
      </c>
      <c r="S12" s="176">
        <v>1.5634549000000002</v>
      </c>
      <c r="T12" s="176">
        <v>1.8396989999999998</v>
      </c>
      <c r="U12" s="177">
        <v>2.0790745999999998</v>
      </c>
    </row>
    <row r="13" spans="1:21">
      <c r="A13" s="801"/>
      <c r="B13" s="855"/>
      <c r="C13" s="182" t="s">
        <v>60</v>
      </c>
      <c r="D13" s="238">
        <v>65.86592180000001</v>
      </c>
      <c r="E13" s="176">
        <v>2.8715083999999997</v>
      </c>
      <c r="F13" s="176">
        <v>3.5363128000000001</v>
      </c>
      <c r="G13" s="176">
        <v>8.2402235000000008</v>
      </c>
      <c r="H13" s="176">
        <v>11.804469300000001</v>
      </c>
      <c r="I13" s="177">
        <v>7.6815642000000004</v>
      </c>
      <c r="J13" s="268">
        <v>117.9</v>
      </c>
      <c r="K13" s="183">
        <v>5.14</v>
      </c>
      <c r="L13" s="183">
        <v>6.33</v>
      </c>
      <c r="M13" s="183">
        <v>14.75</v>
      </c>
      <c r="N13" s="183">
        <v>21.13</v>
      </c>
      <c r="O13" s="269">
        <v>13.75</v>
      </c>
      <c r="P13" s="238">
        <v>3.9397249000000003</v>
      </c>
      <c r="Q13" s="176">
        <v>1.3393381</v>
      </c>
      <c r="R13" s="176">
        <v>1.3355227000000001</v>
      </c>
      <c r="S13" s="176">
        <v>1.5858280999999999</v>
      </c>
      <c r="T13" s="176">
        <v>1.7817453999999999</v>
      </c>
      <c r="U13" s="177">
        <v>1.9867517000000001</v>
      </c>
    </row>
    <row r="14" spans="1:21">
      <c r="A14" s="801"/>
      <c r="B14" s="855"/>
      <c r="C14" s="182" t="s">
        <v>61</v>
      </c>
      <c r="D14" s="238">
        <v>10.355555600000001</v>
      </c>
      <c r="E14" s="176">
        <v>7.3777778000000005</v>
      </c>
      <c r="F14" s="176">
        <v>11.48</v>
      </c>
      <c r="G14" s="176">
        <v>23.297777799999999</v>
      </c>
      <c r="H14" s="176">
        <v>27.857777800000001</v>
      </c>
      <c r="I14" s="177">
        <v>19.631111100000002</v>
      </c>
      <c r="J14" s="268">
        <v>46.6</v>
      </c>
      <c r="K14" s="183">
        <v>33.200000000000003</v>
      </c>
      <c r="L14" s="183">
        <v>51.66</v>
      </c>
      <c r="M14" s="183">
        <v>104.84</v>
      </c>
      <c r="N14" s="183">
        <v>125.36</v>
      </c>
      <c r="O14" s="269">
        <v>88.34</v>
      </c>
      <c r="P14" s="238">
        <v>1.5350321999999998</v>
      </c>
      <c r="Q14" s="176">
        <v>1.2361008</v>
      </c>
      <c r="R14" s="176">
        <v>1.2997254</v>
      </c>
      <c r="S14" s="176">
        <v>1.5824662999999999</v>
      </c>
      <c r="T14" s="176">
        <v>1.6725171000000001</v>
      </c>
      <c r="U14" s="177">
        <v>1.7705352000000001</v>
      </c>
    </row>
    <row r="15" spans="1:21">
      <c r="A15" s="801"/>
      <c r="B15" s="855"/>
      <c r="C15" s="182" t="s">
        <v>17</v>
      </c>
      <c r="D15" s="238">
        <v>71.944444399999995</v>
      </c>
      <c r="E15" s="176">
        <v>2.4305555999999999</v>
      </c>
      <c r="F15" s="176">
        <v>3.8694444000000003</v>
      </c>
      <c r="G15" s="176">
        <v>7.1999999999999993</v>
      </c>
      <c r="H15" s="176">
        <v>8.8861111000000008</v>
      </c>
      <c r="I15" s="177">
        <v>5.6694443999999997</v>
      </c>
      <c r="J15" s="268">
        <v>259</v>
      </c>
      <c r="K15" s="183">
        <v>8.75</v>
      </c>
      <c r="L15" s="183">
        <v>13.93</v>
      </c>
      <c r="M15" s="183">
        <v>25.92</v>
      </c>
      <c r="N15" s="183">
        <v>31.99</v>
      </c>
      <c r="O15" s="269">
        <v>20.41</v>
      </c>
      <c r="P15" s="238">
        <v>3.6825785999999998</v>
      </c>
      <c r="Q15" s="176">
        <v>0.87747539999999991</v>
      </c>
      <c r="R15" s="176">
        <v>0.95646889999999996</v>
      </c>
      <c r="S15" s="176">
        <v>1.4318468000000002</v>
      </c>
      <c r="T15" s="176">
        <v>1.2531267000000001</v>
      </c>
      <c r="U15" s="177">
        <v>1.1574404</v>
      </c>
    </row>
    <row r="16" spans="1:21">
      <c r="A16" s="801"/>
      <c r="B16" s="855"/>
      <c r="C16" s="182" t="s">
        <v>62</v>
      </c>
      <c r="D16" s="238">
        <v>44.573170699999999</v>
      </c>
      <c r="E16" s="176">
        <v>9.7317073000000001</v>
      </c>
      <c r="F16" s="176">
        <v>9.3841462999999994</v>
      </c>
      <c r="G16" s="176">
        <v>12.3719512</v>
      </c>
      <c r="H16" s="176">
        <v>16.2134146</v>
      </c>
      <c r="I16" s="177">
        <v>7.7256097999999991</v>
      </c>
      <c r="J16" s="268">
        <v>73.099999999999994</v>
      </c>
      <c r="K16" s="183">
        <v>15.96</v>
      </c>
      <c r="L16" s="183">
        <v>15.39</v>
      </c>
      <c r="M16" s="183">
        <v>20.29</v>
      </c>
      <c r="N16" s="183">
        <v>26.59</v>
      </c>
      <c r="O16" s="269">
        <v>12.67</v>
      </c>
      <c r="P16" s="238">
        <v>2.8671506999999998</v>
      </c>
      <c r="Q16" s="176">
        <v>1.9536992999999998</v>
      </c>
      <c r="R16" s="176">
        <v>1.8777991000000001</v>
      </c>
      <c r="S16" s="176">
        <v>1.8205631</v>
      </c>
      <c r="T16" s="176">
        <v>2.3016074</v>
      </c>
      <c r="U16" s="177">
        <v>1.9657119999999999</v>
      </c>
    </row>
    <row r="17" spans="1:21">
      <c r="A17" s="801"/>
      <c r="B17" s="856"/>
      <c r="C17" s="227" t="s">
        <v>698</v>
      </c>
      <c r="D17" s="239">
        <v>69.550561799999997</v>
      </c>
      <c r="E17" s="178">
        <v>2.5505618000000001</v>
      </c>
      <c r="F17" s="178">
        <v>3.4681648000000003</v>
      </c>
      <c r="G17" s="178">
        <v>6.3183521000000002</v>
      </c>
      <c r="H17" s="178">
        <v>9.9475654999999996</v>
      </c>
      <c r="I17" s="179">
        <v>8.1647940000000006</v>
      </c>
      <c r="J17" s="270">
        <v>185.7</v>
      </c>
      <c r="K17" s="271">
        <v>6.81</v>
      </c>
      <c r="L17" s="271">
        <v>9.26</v>
      </c>
      <c r="M17" s="271">
        <v>16.87</v>
      </c>
      <c r="N17" s="271">
        <v>26.56</v>
      </c>
      <c r="O17" s="272">
        <v>21.8</v>
      </c>
      <c r="P17" s="239">
        <v>1.3986422999999999</v>
      </c>
      <c r="Q17" s="178">
        <v>0.98025079999999998</v>
      </c>
      <c r="R17" s="178">
        <v>1.0436267000000001</v>
      </c>
      <c r="S17" s="178">
        <v>1.0950038</v>
      </c>
      <c r="T17" s="178">
        <v>1.1081924000000001</v>
      </c>
      <c r="U17" s="179">
        <v>1.4931879000000001</v>
      </c>
    </row>
    <row r="18" spans="1:21">
      <c r="A18" s="801"/>
      <c r="B18" s="854" t="s">
        <v>699</v>
      </c>
      <c r="C18" s="256" t="s">
        <v>56</v>
      </c>
      <c r="D18" s="240">
        <v>37.115384599999999</v>
      </c>
      <c r="E18" s="174">
        <v>7.4230768999999999</v>
      </c>
      <c r="F18" s="174">
        <v>5.1538462000000003</v>
      </c>
      <c r="G18" s="174">
        <v>13.019230800000001</v>
      </c>
      <c r="H18" s="174">
        <v>24.1538462</v>
      </c>
      <c r="I18" s="175">
        <v>13.134615399999999</v>
      </c>
      <c r="J18" s="273">
        <v>19.3</v>
      </c>
      <c r="K18" s="274">
        <v>3.86</v>
      </c>
      <c r="L18" s="274">
        <v>2.68</v>
      </c>
      <c r="M18" s="274">
        <v>6.77</v>
      </c>
      <c r="N18" s="274">
        <v>12.56</v>
      </c>
      <c r="O18" s="275">
        <v>6.83</v>
      </c>
      <c r="P18" s="240">
        <v>8.8709704000000009</v>
      </c>
      <c r="Q18" s="174">
        <v>3.2339982000000003</v>
      </c>
      <c r="R18" s="174">
        <v>3.3579956000000002</v>
      </c>
      <c r="S18" s="174">
        <v>4.2948766000000003</v>
      </c>
      <c r="T18" s="174">
        <v>4.2334101999999998</v>
      </c>
      <c r="U18" s="175">
        <v>5.4093638999999998</v>
      </c>
    </row>
    <row r="19" spans="1:21">
      <c r="A19" s="801"/>
      <c r="B19" s="855"/>
      <c r="C19" s="182" t="s">
        <v>57</v>
      </c>
      <c r="D19" s="238">
        <v>30.795454500000002</v>
      </c>
      <c r="E19" s="176">
        <v>5.7727273000000006</v>
      </c>
      <c r="F19" s="176">
        <v>8.8295455</v>
      </c>
      <c r="G19" s="176">
        <v>22.568181800000001</v>
      </c>
      <c r="H19" s="176">
        <v>17.659090899999999</v>
      </c>
      <c r="I19" s="177">
        <v>14.374999999999998</v>
      </c>
      <c r="J19" s="268">
        <v>27.1</v>
      </c>
      <c r="K19" s="183">
        <v>5.08</v>
      </c>
      <c r="L19" s="183">
        <v>7.77</v>
      </c>
      <c r="M19" s="183">
        <v>19.86</v>
      </c>
      <c r="N19" s="183">
        <v>15.54</v>
      </c>
      <c r="O19" s="269">
        <v>12.65</v>
      </c>
      <c r="P19" s="238">
        <v>6.2424195999999998</v>
      </c>
      <c r="Q19" s="176">
        <v>2.5486992000000002</v>
      </c>
      <c r="R19" s="176">
        <v>3.0285530000000001</v>
      </c>
      <c r="S19" s="176">
        <v>3.6770217999999999</v>
      </c>
      <c r="T19" s="176">
        <v>3.3083689999999999</v>
      </c>
      <c r="U19" s="177">
        <v>4.5119423999999997</v>
      </c>
    </row>
    <row r="20" spans="1:21">
      <c r="A20" s="801"/>
      <c r="B20" s="855"/>
      <c r="C20" s="182" t="s">
        <v>58</v>
      </c>
      <c r="D20" s="238">
        <v>69.517684899999992</v>
      </c>
      <c r="E20" s="176">
        <v>3.0643086999999998</v>
      </c>
      <c r="F20" s="176">
        <v>3.5787780999999996</v>
      </c>
      <c r="G20" s="176">
        <v>9.9099678000000004</v>
      </c>
      <c r="H20" s="176">
        <v>9.7813505000000003</v>
      </c>
      <c r="I20" s="177">
        <v>4.1479099999999995</v>
      </c>
      <c r="J20" s="268">
        <v>216.2</v>
      </c>
      <c r="K20" s="183">
        <v>9.5299999999999994</v>
      </c>
      <c r="L20" s="183">
        <v>11.13</v>
      </c>
      <c r="M20" s="183">
        <v>30.82</v>
      </c>
      <c r="N20" s="183">
        <v>30.42</v>
      </c>
      <c r="O20" s="269">
        <v>12.9</v>
      </c>
      <c r="P20" s="238">
        <v>3.3187406000000004</v>
      </c>
      <c r="Q20" s="176">
        <v>0.81261470000000002</v>
      </c>
      <c r="R20" s="176">
        <v>0.97313209999999994</v>
      </c>
      <c r="S20" s="176">
        <v>1.2889021000000001</v>
      </c>
      <c r="T20" s="176">
        <v>1.2995003999999999</v>
      </c>
      <c r="U20" s="177">
        <v>1.3232508999999999</v>
      </c>
    </row>
    <row r="21" spans="1:21">
      <c r="A21" s="801"/>
      <c r="B21" s="855"/>
      <c r="C21" s="182" t="s">
        <v>59</v>
      </c>
      <c r="D21" s="238">
        <v>43.431734300000002</v>
      </c>
      <c r="E21" s="176">
        <v>6.0553505999999997</v>
      </c>
      <c r="F21" s="176">
        <v>8.5571956</v>
      </c>
      <c r="G21" s="176">
        <v>15.3616236</v>
      </c>
      <c r="H21" s="176">
        <v>16.3136531</v>
      </c>
      <c r="I21" s="177">
        <v>10.280442799999999</v>
      </c>
      <c r="J21" s="268">
        <v>117.7</v>
      </c>
      <c r="K21" s="183">
        <v>16.41</v>
      </c>
      <c r="L21" s="183">
        <v>23.19</v>
      </c>
      <c r="M21" s="183">
        <v>41.63</v>
      </c>
      <c r="N21" s="183">
        <v>44.21</v>
      </c>
      <c r="O21" s="269">
        <v>27.86</v>
      </c>
      <c r="P21" s="238">
        <v>2.9250251</v>
      </c>
      <c r="Q21" s="176">
        <v>1.2223804</v>
      </c>
      <c r="R21" s="176">
        <v>1.3507690999999999</v>
      </c>
      <c r="S21" s="176">
        <v>1.5078872000000001</v>
      </c>
      <c r="T21" s="176">
        <v>1.7258738</v>
      </c>
      <c r="U21" s="177">
        <v>1.7021006000000001</v>
      </c>
    </row>
    <row r="22" spans="1:21">
      <c r="A22" s="801"/>
      <c r="B22" s="855"/>
      <c r="C22" s="182" t="s">
        <v>60</v>
      </c>
      <c r="D22" s="238">
        <v>50.927835099999996</v>
      </c>
      <c r="E22" s="176">
        <v>5.3195876000000002</v>
      </c>
      <c r="F22" s="176">
        <v>6.6391752999999998</v>
      </c>
      <c r="G22" s="176">
        <v>19.938144299999998</v>
      </c>
      <c r="H22" s="176">
        <v>8.6907215999999998</v>
      </c>
      <c r="I22" s="177">
        <v>8.4845360999999997</v>
      </c>
      <c r="J22" s="268">
        <v>49.4</v>
      </c>
      <c r="K22" s="183">
        <v>5.16</v>
      </c>
      <c r="L22" s="183">
        <v>6.44</v>
      </c>
      <c r="M22" s="183">
        <v>19.34</v>
      </c>
      <c r="N22" s="183">
        <v>8.43</v>
      </c>
      <c r="O22" s="269">
        <v>8.23</v>
      </c>
      <c r="P22" s="238">
        <v>4.4493425000000002</v>
      </c>
      <c r="Q22" s="176">
        <v>1.5521999</v>
      </c>
      <c r="R22" s="176">
        <v>1.4720745</v>
      </c>
      <c r="S22" s="176">
        <v>2.1999676999999997</v>
      </c>
      <c r="T22" s="176">
        <v>2.1408162000000002</v>
      </c>
      <c r="U22" s="177">
        <v>2.2041960999999999</v>
      </c>
    </row>
    <row r="23" spans="1:21">
      <c r="A23" s="801"/>
      <c r="B23" s="855"/>
      <c r="C23" s="182" t="s">
        <v>61</v>
      </c>
      <c r="D23" s="238">
        <v>10.185185200000001</v>
      </c>
      <c r="E23" s="176">
        <v>7.481481500000001</v>
      </c>
      <c r="F23" s="176">
        <v>10.6388889</v>
      </c>
      <c r="G23" s="176">
        <v>29.555555599999998</v>
      </c>
      <c r="H23" s="176">
        <v>26.277777800000003</v>
      </c>
      <c r="I23" s="177">
        <v>15.8611111</v>
      </c>
      <c r="J23" s="268">
        <v>22</v>
      </c>
      <c r="K23" s="183">
        <v>16.16</v>
      </c>
      <c r="L23" s="183">
        <v>22.98</v>
      </c>
      <c r="M23" s="183">
        <v>63.84</v>
      </c>
      <c r="N23" s="183">
        <v>56.76</v>
      </c>
      <c r="O23" s="269">
        <v>34.26</v>
      </c>
      <c r="P23" s="238">
        <v>1.6505854</v>
      </c>
      <c r="Q23" s="176">
        <v>1.7306148000000001</v>
      </c>
      <c r="R23" s="176">
        <v>1.4397709999999999</v>
      </c>
      <c r="S23" s="176">
        <v>1.8903307</v>
      </c>
      <c r="T23" s="176">
        <v>1.9907670999999998</v>
      </c>
      <c r="U23" s="177">
        <v>1.8920055000000002</v>
      </c>
    </row>
    <row r="24" spans="1:21">
      <c r="A24" s="801"/>
      <c r="B24" s="855"/>
      <c r="C24" s="182" t="s">
        <v>17</v>
      </c>
      <c r="D24" s="238">
        <v>45.112782000000003</v>
      </c>
      <c r="E24" s="176">
        <v>2.4210525999999999</v>
      </c>
      <c r="F24" s="176">
        <v>6.9022556000000002</v>
      </c>
      <c r="G24" s="176">
        <v>18.804511300000001</v>
      </c>
      <c r="H24" s="176">
        <v>19.2481203</v>
      </c>
      <c r="I24" s="177">
        <v>7.5112782000000005</v>
      </c>
      <c r="J24" s="268">
        <v>60</v>
      </c>
      <c r="K24" s="183">
        <v>3.22</v>
      </c>
      <c r="L24" s="183">
        <v>9.18</v>
      </c>
      <c r="M24" s="183">
        <v>25.01</v>
      </c>
      <c r="N24" s="183">
        <v>25.6</v>
      </c>
      <c r="O24" s="269">
        <v>9.99</v>
      </c>
      <c r="P24" s="238">
        <v>4.3192199999999996</v>
      </c>
      <c r="Q24" s="176">
        <v>1.7672923</v>
      </c>
      <c r="R24" s="176">
        <v>1.6063501</v>
      </c>
      <c r="S24" s="176">
        <v>2.0437809000000002</v>
      </c>
      <c r="T24" s="176">
        <v>2.2991623999999997</v>
      </c>
      <c r="U24" s="177">
        <v>2.4749789</v>
      </c>
    </row>
    <row r="25" spans="1:21">
      <c r="A25" s="801"/>
      <c r="B25" s="855"/>
      <c r="C25" s="182" t="s">
        <v>62</v>
      </c>
      <c r="D25" s="238">
        <v>20.434782600000002</v>
      </c>
      <c r="E25" s="176">
        <v>9.2463768000000002</v>
      </c>
      <c r="F25" s="176">
        <v>10.913043500000001</v>
      </c>
      <c r="G25" s="176">
        <v>24.4202899</v>
      </c>
      <c r="H25" s="176">
        <v>26.550724599999999</v>
      </c>
      <c r="I25" s="177">
        <v>8.4347826000000001</v>
      </c>
      <c r="J25" s="268">
        <v>14.1</v>
      </c>
      <c r="K25" s="183">
        <v>6.38</v>
      </c>
      <c r="L25" s="183">
        <v>7.53</v>
      </c>
      <c r="M25" s="183">
        <v>16.850000000000001</v>
      </c>
      <c r="N25" s="183">
        <v>18.32</v>
      </c>
      <c r="O25" s="269">
        <v>5.82</v>
      </c>
      <c r="P25" s="238">
        <v>3.0777914000000002</v>
      </c>
      <c r="Q25" s="176">
        <v>2.9335885999999998</v>
      </c>
      <c r="R25" s="176">
        <v>2.8471324999999998</v>
      </c>
      <c r="S25" s="176">
        <v>3.2252482999999996</v>
      </c>
      <c r="T25" s="176">
        <v>3.2918939000000003</v>
      </c>
      <c r="U25" s="177">
        <v>3.4719346999999998</v>
      </c>
    </row>
    <row r="26" spans="1:21">
      <c r="A26" s="801"/>
      <c r="B26" s="856"/>
      <c r="C26" s="227" t="s">
        <v>698</v>
      </c>
      <c r="D26" s="239">
        <v>55.619047600000002</v>
      </c>
      <c r="E26" s="178">
        <v>4.8142857000000001</v>
      </c>
      <c r="F26" s="178">
        <v>8.0333333000000007</v>
      </c>
      <c r="G26" s="178">
        <v>12.552381</v>
      </c>
      <c r="H26" s="178">
        <v>12.466666699999999</v>
      </c>
      <c r="I26" s="179">
        <v>6.5142857000000003</v>
      </c>
      <c r="J26" s="270">
        <v>116.8</v>
      </c>
      <c r="K26" s="271">
        <v>10.11</v>
      </c>
      <c r="L26" s="271">
        <v>16.87</v>
      </c>
      <c r="M26" s="271">
        <v>26.36</v>
      </c>
      <c r="N26" s="271">
        <v>26.18</v>
      </c>
      <c r="O26" s="272">
        <v>13.68</v>
      </c>
      <c r="P26" s="239">
        <v>3.5456210000000001</v>
      </c>
      <c r="Q26" s="178">
        <v>1.8854770999999999</v>
      </c>
      <c r="R26" s="178">
        <v>1.5486248</v>
      </c>
      <c r="S26" s="178">
        <v>1.8827993000000001</v>
      </c>
      <c r="T26" s="178">
        <v>1.7910473999999998</v>
      </c>
      <c r="U26" s="179">
        <v>1.9409368999999999</v>
      </c>
    </row>
    <row r="27" spans="1:21">
      <c r="A27" s="800" t="s">
        <v>695</v>
      </c>
      <c r="B27" s="253" t="s">
        <v>477</v>
      </c>
      <c r="C27" s="256"/>
      <c r="D27" s="240">
        <v>81.571715799999993</v>
      </c>
      <c r="E27" s="174">
        <v>2.5214477</v>
      </c>
      <c r="F27" s="174">
        <v>3.2711125999999999</v>
      </c>
      <c r="G27" s="174">
        <v>4.3039544000000003</v>
      </c>
      <c r="H27" s="174">
        <v>4.4272787999999998</v>
      </c>
      <c r="I27" s="175">
        <v>3.9044905999999999</v>
      </c>
      <c r="J27" s="273">
        <v>2434.1</v>
      </c>
      <c r="K27" s="274">
        <v>75.239999999999995</v>
      </c>
      <c r="L27" s="274">
        <v>97.61</v>
      </c>
      <c r="M27" s="274">
        <v>128.43</v>
      </c>
      <c r="N27" s="274">
        <v>132.11000000000001</v>
      </c>
      <c r="O27" s="275">
        <v>116.51</v>
      </c>
      <c r="P27" s="240">
        <v>1.3708574</v>
      </c>
      <c r="Q27" s="174">
        <v>0.44822980000000001</v>
      </c>
      <c r="R27" s="174">
        <v>0.35100410000000004</v>
      </c>
      <c r="S27" s="174">
        <v>0.46359699999999998</v>
      </c>
      <c r="T27" s="174">
        <v>0.4469458</v>
      </c>
      <c r="U27" s="175">
        <v>0.57073609999999997</v>
      </c>
    </row>
    <row r="28" spans="1:21">
      <c r="A28" s="801"/>
      <c r="B28" s="246" t="s">
        <v>434</v>
      </c>
      <c r="C28" s="182"/>
      <c r="D28" s="238">
        <v>71.188524600000008</v>
      </c>
      <c r="E28" s="176">
        <v>8.7131148000000014</v>
      </c>
      <c r="F28" s="176">
        <v>4.3893442999999994</v>
      </c>
      <c r="G28" s="176">
        <v>7.4672131000000004</v>
      </c>
      <c r="H28" s="176">
        <v>4.1926230000000002</v>
      </c>
      <c r="I28" s="177">
        <v>4.0491802999999997</v>
      </c>
      <c r="J28" s="268">
        <v>173.7</v>
      </c>
      <c r="K28" s="183">
        <v>21.26</v>
      </c>
      <c r="L28" s="183">
        <v>10.71</v>
      </c>
      <c r="M28" s="183">
        <v>18.22</v>
      </c>
      <c r="N28" s="183">
        <v>10.23</v>
      </c>
      <c r="O28" s="269">
        <v>9.8800000000000008</v>
      </c>
      <c r="P28" s="238">
        <v>3.3787940000000001</v>
      </c>
      <c r="Q28" s="176">
        <v>3.1547510999999999</v>
      </c>
      <c r="R28" s="176">
        <v>1.4796468999999999</v>
      </c>
      <c r="S28" s="176">
        <v>1.6019155999999999</v>
      </c>
      <c r="T28" s="176">
        <v>1.4836978000000001</v>
      </c>
      <c r="U28" s="177">
        <v>2.0955661000000001</v>
      </c>
    </row>
    <row r="29" spans="1:21">
      <c r="A29" s="801"/>
      <c r="B29" s="246" t="s">
        <v>31</v>
      </c>
      <c r="C29" s="182"/>
      <c r="D29" s="238">
        <v>81.584699499999999</v>
      </c>
      <c r="E29" s="176">
        <v>2.4681239000000001</v>
      </c>
      <c r="F29" s="176">
        <v>3.1484516999999999</v>
      </c>
      <c r="G29" s="176">
        <v>5.0628415000000002</v>
      </c>
      <c r="H29" s="176">
        <v>4.8187613999999996</v>
      </c>
      <c r="I29" s="177">
        <v>2.917122</v>
      </c>
      <c r="J29" s="268">
        <v>895.8</v>
      </c>
      <c r="K29" s="183">
        <v>27.1</v>
      </c>
      <c r="L29" s="183">
        <v>34.57</v>
      </c>
      <c r="M29" s="183">
        <v>55.59</v>
      </c>
      <c r="N29" s="183">
        <v>52.91</v>
      </c>
      <c r="O29" s="269">
        <v>32.03</v>
      </c>
      <c r="P29" s="238">
        <v>1.1318204999999999</v>
      </c>
      <c r="Q29" s="176">
        <v>0.50337379999999998</v>
      </c>
      <c r="R29" s="176">
        <v>0.5325685</v>
      </c>
      <c r="S29" s="176">
        <v>0.50147059999999999</v>
      </c>
      <c r="T29" s="176">
        <v>0.44931290000000002</v>
      </c>
      <c r="U29" s="177">
        <v>0.5809569</v>
      </c>
    </row>
    <row r="30" spans="1:21">
      <c r="A30" s="802"/>
      <c r="B30" s="247" t="s">
        <v>34</v>
      </c>
      <c r="C30" s="227"/>
      <c r="D30" s="239">
        <v>58.968481399999995</v>
      </c>
      <c r="E30" s="178">
        <v>5.5243552999999999</v>
      </c>
      <c r="F30" s="178">
        <v>7.5300859999999998</v>
      </c>
      <c r="G30" s="178">
        <v>14.8338109</v>
      </c>
      <c r="H30" s="178">
        <v>8.5329512999999988</v>
      </c>
      <c r="I30" s="179">
        <v>4.6103152000000005</v>
      </c>
      <c r="J30" s="270">
        <v>205.8</v>
      </c>
      <c r="K30" s="271">
        <v>19.28</v>
      </c>
      <c r="L30" s="271">
        <v>26.28</v>
      </c>
      <c r="M30" s="271">
        <v>51.77</v>
      </c>
      <c r="N30" s="271">
        <v>29.78</v>
      </c>
      <c r="O30" s="272">
        <v>16.09</v>
      </c>
      <c r="P30" s="239">
        <v>2.0907089999999999</v>
      </c>
      <c r="Q30" s="178">
        <v>1.4318928</v>
      </c>
      <c r="R30" s="178">
        <v>1.1329616</v>
      </c>
      <c r="S30" s="178">
        <v>1.2626902</v>
      </c>
      <c r="T30" s="178">
        <v>1.2177241999999999</v>
      </c>
      <c r="U30" s="179">
        <v>1.1241236999999999</v>
      </c>
    </row>
    <row r="32" spans="1:21">
      <c r="A32" s="579" t="s">
        <v>930</v>
      </c>
    </row>
  </sheetData>
  <mergeCells count="11">
    <mergeCell ref="A27:A30"/>
    <mergeCell ref="B4:B5"/>
    <mergeCell ref="A4:A5"/>
    <mergeCell ref="C4:C5"/>
    <mergeCell ref="B9:B17"/>
    <mergeCell ref="B18:B26"/>
    <mergeCell ref="D4:I4"/>
    <mergeCell ref="J4:O4"/>
    <mergeCell ref="P4:U4"/>
    <mergeCell ref="A6:A8"/>
    <mergeCell ref="A9:A26"/>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workbookViewId="0"/>
  </sheetViews>
  <sheetFormatPr baseColWidth="10" defaultRowHeight="15"/>
  <cols>
    <col min="1" max="1" width="34.140625" customWidth="1"/>
    <col min="3" max="8" width="13.7109375" customWidth="1"/>
  </cols>
  <sheetData>
    <row r="1" spans="1:12">
      <c r="A1" s="3" t="s">
        <v>718</v>
      </c>
    </row>
    <row r="2" spans="1:12">
      <c r="A2" s="6" t="s">
        <v>29</v>
      </c>
    </row>
    <row r="4" spans="1:12" s="514" customFormat="1">
      <c r="A4" s="679" t="s">
        <v>901</v>
      </c>
      <c r="B4" s="680"/>
      <c r="C4" s="680"/>
      <c r="D4" s="680"/>
      <c r="E4" s="680"/>
      <c r="F4" s="680"/>
      <c r="G4" s="680"/>
      <c r="H4" s="681"/>
    </row>
    <row r="5" spans="1:12">
      <c r="A5" s="26"/>
      <c r="B5" s="30"/>
      <c r="C5" s="685" t="s">
        <v>719</v>
      </c>
      <c r="D5" s="686"/>
      <c r="E5" s="687"/>
      <c r="F5" s="685" t="s">
        <v>720</v>
      </c>
      <c r="G5" s="686"/>
      <c r="H5" s="687"/>
    </row>
    <row r="6" spans="1:12">
      <c r="A6" s="27"/>
      <c r="B6" s="42"/>
      <c r="C6" s="24" t="s">
        <v>20</v>
      </c>
      <c r="D6" s="24" t="s">
        <v>21</v>
      </c>
      <c r="E6" s="24" t="s">
        <v>22</v>
      </c>
      <c r="F6" s="23" t="s">
        <v>20</v>
      </c>
      <c r="G6" s="24" t="s">
        <v>21</v>
      </c>
      <c r="H6" s="25" t="s">
        <v>22</v>
      </c>
    </row>
    <row r="7" spans="1:12">
      <c r="A7" s="26" t="s">
        <v>722</v>
      </c>
      <c r="B7" s="360" t="s">
        <v>25</v>
      </c>
      <c r="C7" s="32">
        <v>19.210505622395218</v>
      </c>
      <c r="D7" s="33">
        <v>31.134688005754363</v>
      </c>
      <c r="E7" s="34">
        <v>25.43811867240181</v>
      </c>
      <c r="F7" s="40">
        <v>4886</v>
      </c>
      <c r="G7" s="40">
        <v>8657</v>
      </c>
      <c r="H7" s="41">
        <v>13543</v>
      </c>
    </row>
    <row r="8" spans="1:12">
      <c r="A8" s="345"/>
      <c r="B8" s="357" t="s">
        <v>26</v>
      </c>
      <c r="C8" s="21">
        <v>3.6879767240701424</v>
      </c>
      <c r="D8" s="11">
        <v>8.8041719115267032</v>
      </c>
      <c r="E8" s="18">
        <v>6.3599992486710875</v>
      </c>
      <c r="F8" s="36">
        <v>938</v>
      </c>
      <c r="G8" s="36">
        <v>2448</v>
      </c>
      <c r="H8" s="37">
        <v>3386</v>
      </c>
    </row>
    <row r="9" spans="1:12">
      <c r="A9" s="345"/>
      <c r="B9" s="357" t="s">
        <v>164</v>
      </c>
      <c r="C9" s="21">
        <v>19.281277030746242</v>
      </c>
      <c r="D9" s="11">
        <v>16.712821434993703</v>
      </c>
      <c r="E9" s="18">
        <v>17.939856120513159</v>
      </c>
      <c r="F9" s="36">
        <v>4904</v>
      </c>
      <c r="G9" s="36">
        <v>4647</v>
      </c>
      <c r="H9" s="37">
        <v>9551</v>
      </c>
    </row>
    <row r="10" spans="1:12">
      <c r="A10" s="345"/>
      <c r="B10" s="357" t="s">
        <v>36</v>
      </c>
      <c r="C10" s="21">
        <v>40.009436187780132</v>
      </c>
      <c r="D10" s="11">
        <v>29.782413235029669</v>
      </c>
      <c r="E10" s="18">
        <v>34.668194368789798</v>
      </c>
      <c r="F10" s="36">
        <v>10176</v>
      </c>
      <c r="G10" s="36">
        <v>8281</v>
      </c>
      <c r="H10" s="37">
        <v>18457</v>
      </c>
    </row>
    <row r="11" spans="1:12">
      <c r="A11" s="345"/>
      <c r="B11" s="357" t="s">
        <v>27</v>
      </c>
      <c r="C11" s="21">
        <v>12.097979083117087</v>
      </c>
      <c r="D11" s="11">
        <v>5.7363783492177669</v>
      </c>
      <c r="E11" s="18">
        <v>8.7755217040139755</v>
      </c>
      <c r="F11" s="36">
        <v>3077</v>
      </c>
      <c r="G11" s="36">
        <v>1595</v>
      </c>
      <c r="H11" s="37">
        <v>4672</v>
      </c>
    </row>
    <row r="12" spans="1:12">
      <c r="A12" s="345"/>
      <c r="B12" s="357" t="s">
        <v>721</v>
      </c>
      <c r="C12" s="21">
        <v>5.3786270346779901</v>
      </c>
      <c r="D12" s="11">
        <v>7.4375112389857945</v>
      </c>
      <c r="E12" s="18">
        <v>6.4539153627979493</v>
      </c>
      <c r="F12" s="36">
        <v>1368</v>
      </c>
      <c r="G12" s="36">
        <v>2068</v>
      </c>
      <c r="H12" s="37">
        <v>3436</v>
      </c>
    </row>
    <row r="13" spans="1:12" s="578" customFormat="1">
      <c r="A13" s="345"/>
      <c r="B13" s="357" t="s">
        <v>8</v>
      </c>
      <c r="C13" s="21">
        <v>0.33419831721317922</v>
      </c>
      <c r="D13" s="11">
        <v>0.39201582449199784</v>
      </c>
      <c r="E13" s="18">
        <v>0.36439452281222412</v>
      </c>
      <c r="F13" s="36">
        <v>85</v>
      </c>
      <c r="G13" s="36">
        <v>109</v>
      </c>
      <c r="H13" s="37">
        <v>194</v>
      </c>
      <c r="J13" s="611"/>
      <c r="K13" s="611"/>
      <c r="L13" s="611"/>
    </row>
    <row r="14" spans="1:12" s="590" customFormat="1">
      <c r="A14" s="346"/>
      <c r="B14" s="359" t="s">
        <v>22</v>
      </c>
      <c r="C14" s="22">
        <v>99.999999999999986</v>
      </c>
      <c r="D14" s="15">
        <v>99.999999999999986</v>
      </c>
      <c r="E14" s="20">
        <v>99.999999999999986</v>
      </c>
      <c r="F14" s="38">
        <v>25434</v>
      </c>
      <c r="G14" s="38">
        <v>27805</v>
      </c>
      <c r="H14" s="39">
        <v>53239</v>
      </c>
    </row>
    <row r="15" spans="1:12">
      <c r="A15" s="26" t="s">
        <v>723</v>
      </c>
      <c r="B15" s="26" t="s">
        <v>25</v>
      </c>
      <c r="C15" s="428">
        <v>0.40877796901893293</v>
      </c>
      <c r="D15" s="429">
        <v>0.90872857712235955</v>
      </c>
      <c r="E15" s="430">
        <v>0.64555098342708295</v>
      </c>
      <c r="F15" s="43">
        <v>57</v>
      </c>
      <c r="G15" s="40">
        <v>114</v>
      </c>
      <c r="H15" s="41">
        <v>171</v>
      </c>
    </row>
    <row r="16" spans="1:12">
      <c r="A16" s="345"/>
      <c r="B16" s="345" t="s">
        <v>26</v>
      </c>
      <c r="C16" s="407">
        <v>0.38726333907056798</v>
      </c>
      <c r="D16" s="408">
        <v>1.1478676763650857</v>
      </c>
      <c r="E16" s="409">
        <v>0.74748008607346439</v>
      </c>
      <c r="F16" s="44">
        <v>54</v>
      </c>
      <c r="G16" s="36">
        <v>144</v>
      </c>
      <c r="H16" s="37">
        <v>198</v>
      </c>
    </row>
    <row r="17" spans="1:8">
      <c r="A17" s="345"/>
      <c r="B17" s="345" t="s">
        <v>164</v>
      </c>
      <c r="C17" s="407">
        <v>1.4343086632243258</v>
      </c>
      <c r="D17" s="408">
        <v>1.9529693104822639</v>
      </c>
      <c r="E17" s="409">
        <v>1.679942617690362</v>
      </c>
      <c r="F17" s="44">
        <v>200</v>
      </c>
      <c r="G17" s="36">
        <v>245</v>
      </c>
      <c r="H17" s="37">
        <v>445</v>
      </c>
    </row>
    <row r="18" spans="1:8">
      <c r="A18" s="345"/>
      <c r="B18" s="345" t="s">
        <v>36</v>
      </c>
      <c r="C18" s="407">
        <v>27.129948364888122</v>
      </c>
      <c r="D18" s="408">
        <v>36.17377441211638</v>
      </c>
      <c r="E18" s="409">
        <v>31.413039374834838</v>
      </c>
      <c r="F18" s="44">
        <v>3783</v>
      </c>
      <c r="G18" s="36">
        <v>4538</v>
      </c>
      <c r="H18" s="37">
        <v>8321</v>
      </c>
    </row>
    <row r="19" spans="1:8">
      <c r="A19" s="345"/>
      <c r="B19" s="345" t="s">
        <v>27</v>
      </c>
      <c r="C19" s="407">
        <v>69.442053930005741</v>
      </c>
      <c r="D19" s="408">
        <v>58.525308888003188</v>
      </c>
      <c r="E19" s="409">
        <v>64.271961946468352</v>
      </c>
      <c r="F19" s="44">
        <v>9683</v>
      </c>
      <c r="G19" s="36">
        <v>7342</v>
      </c>
      <c r="H19" s="37">
        <v>17025</v>
      </c>
    </row>
    <row r="20" spans="1:8">
      <c r="A20" s="345"/>
      <c r="B20" s="345" t="s">
        <v>721</v>
      </c>
      <c r="C20" s="407">
        <v>1.0613884107860012</v>
      </c>
      <c r="D20" s="408">
        <v>1.1080111598246314</v>
      </c>
      <c r="E20" s="409">
        <v>1.0834686096115369</v>
      </c>
      <c r="F20" s="44">
        <v>148</v>
      </c>
      <c r="G20" s="36">
        <v>139</v>
      </c>
      <c r="H20" s="37">
        <v>287</v>
      </c>
    </row>
    <row r="21" spans="1:8" s="578" customFormat="1">
      <c r="A21" s="345"/>
      <c r="B21" s="345" t="s">
        <v>8</v>
      </c>
      <c r="C21" s="407">
        <v>0.13625932300631097</v>
      </c>
      <c r="D21" s="408">
        <v>0.18333997608609001</v>
      </c>
      <c r="E21" s="177">
        <f>H21/H22*100</f>
        <v>0.15855638189437124</v>
      </c>
      <c r="F21" s="44">
        <v>19</v>
      </c>
      <c r="G21" s="36">
        <v>23</v>
      </c>
      <c r="H21" s="37">
        <v>42</v>
      </c>
    </row>
    <row r="22" spans="1:8" s="578" customFormat="1">
      <c r="A22" s="346"/>
      <c r="B22" s="346" t="s">
        <v>22</v>
      </c>
      <c r="C22" s="417">
        <v>99.999999999999986</v>
      </c>
      <c r="D22" s="418">
        <v>99.999999999999986</v>
      </c>
      <c r="E22" s="419">
        <v>99.999999999999986</v>
      </c>
      <c r="F22" s="45">
        <v>13944</v>
      </c>
      <c r="G22" s="38">
        <v>12545</v>
      </c>
      <c r="H22" s="39">
        <v>26489</v>
      </c>
    </row>
    <row r="23" spans="1:8">
      <c r="A23" s="6"/>
      <c r="B23" s="6"/>
      <c r="C23" s="6"/>
      <c r="D23" s="6"/>
      <c r="E23" s="6"/>
      <c r="F23" s="6"/>
      <c r="G23" s="6"/>
      <c r="H23" s="6"/>
    </row>
    <row r="24" spans="1:8" s="578" customFormat="1">
      <c r="A24" s="679" t="s">
        <v>902</v>
      </c>
      <c r="B24" s="680"/>
      <c r="C24" s="680"/>
      <c r="D24" s="680"/>
      <c r="E24" s="680"/>
      <c r="F24" s="680"/>
      <c r="G24" s="680"/>
      <c r="H24" s="681"/>
    </row>
    <row r="25" spans="1:8">
      <c r="A25" s="582"/>
      <c r="B25" s="583"/>
      <c r="C25" s="688" t="s">
        <v>719</v>
      </c>
      <c r="D25" s="689"/>
      <c r="E25" s="690"/>
      <c r="F25" s="688" t="s">
        <v>905</v>
      </c>
      <c r="G25" s="689"/>
      <c r="H25" s="690"/>
    </row>
    <row r="26" spans="1:8">
      <c r="A26" s="589"/>
      <c r="B26" s="586"/>
      <c r="C26" s="605" t="s">
        <v>20</v>
      </c>
      <c r="D26" s="604" t="s">
        <v>21</v>
      </c>
      <c r="E26" s="601" t="s">
        <v>22</v>
      </c>
      <c r="F26" s="605" t="s">
        <v>20</v>
      </c>
      <c r="G26" s="604" t="s">
        <v>21</v>
      </c>
      <c r="H26" s="601" t="s">
        <v>22</v>
      </c>
    </row>
    <row r="27" spans="1:8">
      <c r="A27" s="602" t="s">
        <v>908</v>
      </c>
      <c r="B27" s="360" t="s">
        <v>25</v>
      </c>
      <c r="C27" s="576">
        <v>19.721039829735481</v>
      </c>
      <c r="D27" s="575">
        <v>32.147695300288305</v>
      </c>
      <c r="E27" s="574">
        <v>26.213680332480354</v>
      </c>
      <c r="F27" s="591">
        <v>5189</v>
      </c>
      <c r="G27" s="592">
        <v>9255</v>
      </c>
      <c r="H27" s="593">
        <v>14444</v>
      </c>
    </row>
    <row r="28" spans="1:8">
      <c r="A28" s="587"/>
      <c r="B28" s="357" t="s">
        <v>26</v>
      </c>
      <c r="C28" s="573">
        <v>4.0285801155366379</v>
      </c>
      <c r="D28" s="572">
        <v>9.4341588801278267</v>
      </c>
      <c r="E28" s="571">
        <v>6.852870183844213</v>
      </c>
      <c r="F28" s="594">
        <v>1060</v>
      </c>
      <c r="G28" s="595">
        <v>2716</v>
      </c>
      <c r="H28" s="596">
        <v>3776</v>
      </c>
    </row>
    <row r="29" spans="1:8">
      <c r="A29" s="606"/>
      <c r="B29" s="357" t="s">
        <v>164</v>
      </c>
      <c r="C29" s="573">
        <v>22.092581331711767</v>
      </c>
      <c r="D29" s="572">
        <v>17.41637430963215</v>
      </c>
      <c r="E29" s="571">
        <v>19.649371154788479</v>
      </c>
      <c r="F29" s="594">
        <v>5813</v>
      </c>
      <c r="G29" s="595">
        <v>5014</v>
      </c>
      <c r="H29" s="596">
        <v>10827</v>
      </c>
    </row>
    <row r="30" spans="1:8">
      <c r="A30" s="606"/>
      <c r="B30" s="357" t="s">
        <v>36</v>
      </c>
      <c r="C30" s="573">
        <v>37.819245971419882</v>
      </c>
      <c r="D30" s="572">
        <v>29.25422904581611</v>
      </c>
      <c r="E30" s="571">
        <v>33.344222427905116</v>
      </c>
      <c r="F30" s="594">
        <v>9951</v>
      </c>
      <c r="G30" s="595">
        <v>8422</v>
      </c>
      <c r="H30" s="596">
        <v>18373</v>
      </c>
    </row>
    <row r="31" spans="1:8">
      <c r="A31" s="606"/>
      <c r="B31" s="357" t="s">
        <v>27</v>
      </c>
      <c r="C31" s="573">
        <v>11.147005168744299</v>
      </c>
      <c r="D31" s="572">
        <v>5.4326305186008543</v>
      </c>
      <c r="E31" s="571">
        <v>8.1613763815538736</v>
      </c>
      <c r="F31" s="594">
        <v>2933</v>
      </c>
      <c r="G31" s="595">
        <v>1564</v>
      </c>
      <c r="H31" s="596">
        <v>4497</v>
      </c>
    </row>
    <row r="32" spans="1:8">
      <c r="A32" s="606"/>
      <c r="B32" s="357" t="s">
        <v>721</v>
      </c>
      <c r="C32" s="573">
        <v>4.8228944968075398</v>
      </c>
      <c r="D32" s="572">
        <v>5.8807183299176762</v>
      </c>
      <c r="E32" s="571">
        <v>5.3755830202718649</v>
      </c>
      <c r="F32" s="594">
        <v>1269</v>
      </c>
      <c r="G32" s="595">
        <v>1693</v>
      </c>
      <c r="H32" s="596">
        <v>2962</v>
      </c>
    </row>
    <row r="33" spans="1:8">
      <c r="A33" s="606"/>
      <c r="B33" s="357" t="s">
        <v>8</v>
      </c>
      <c r="C33" s="573">
        <v>0.3686530860443904</v>
      </c>
      <c r="D33" s="572">
        <v>0.43419361561707598</v>
      </c>
      <c r="E33" s="571">
        <v>0.40289649915609516</v>
      </c>
      <c r="F33" s="594">
        <v>97</v>
      </c>
      <c r="G33" s="595">
        <v>125</v>
      </c>
      <c r="H33" s="596">
        <v>222</v>
      </c>
    </row>
    <row r="34" spans="1:8">
      <c r="A34" s="603"/>
      <c r="B34" s="359" t="s">
        <v>22</v>
      </c>
      <c r="C34" s="570">
        <v>99.999999999999986</v>
      </c>
      <c r="D34" s="569">
        <v>100</v>
      </c>
      <c r="E34" s="568">
        <v>100</v>
      </c>
      <c r="F34" s="597">
        <v>26312</v>
      </c>
      <c r="G34" s="598">
        <v>28789</v>
      </c>
      <c r="H34" s="599">
        <v>55101</v>
      </c>
    </row>
    <row r="35" spans="1:8">
      <c r="A35" s="602" t="s">
        <v>906</v>
      </c>
      <c r="B35" s="26" t="s">
        <v>25</v>
      </c>
      <c r="C35" s="576">
        <v>0.43431053203040176</v>
      </c>
      <c r="D35" s="575">
        <v>0.85401867667012532</v>
      </c>
      <c r="E35" s="574">
        <v>0.63392043729122383</v>
      </c>
      <c r="F35" s="591">
        <v>60</v>
      </c>
      <c r="G35" s="592">
        <v>107</v>
      </c>
      <c r="H35" s="593">
        <v>167</v>
      </c>
    </row>
    <row r="36" spans="1:8">
      <c r="A36" s="587"/>
      <c r="B36" s="345" t="s">
        <v>26</v>
      </c>
      <c r="C36" s="573">
        <v>0.57908070937386902</v>
      </c>
      <c r="D36" s="572">
        <v>1.2211668928086838</v>
      </c>
      <c r="E36" s="571">
        <v>0.88445186759793493</v>
      </c>
      <c r="F36" s="594">
        <v>80</v>
      </c>
      <c r="G36" s="595">
        <v>153</v>
      </c>
      <c r="H36" s="596">
        <v>233</v>
      </c>
    </row>
    <row r="37" spans="1:8">
      <c r="A37" s="587"/>
      <c r="B37" s="345" t="s">
        <v>164</v>
      </c>
      <c r="C37" s="573">
        <v>1.4332247557003257</v>
      </c>
      <c r="D37" s="572">
        <v>1.7639077340569878</v>
      </c>
      <c r="E37" s="571">
        <v>1.5904949893713938</v>
      </c>
      <c r="F37" s="594">
        <v>198</v>
      </c>
      <c r="G37" s="595">
        <v>221</v>
      </c>
      <c r="H37" s="596">
        <v>419</v>
      </c>
    </row>
    <row r="38" spans="1:8">
      <c r="A38" s="606"/>
      <c r="B38" s="345" t="s">
        <v>36</v>
      </c>
      <c r="C38" s="573">
        <v>29.359391965255156</v>
      </c>
      <c r="D38" s="572">
        <v>34.583765663660309</v>
      </c>
      <c r="E38" s="571">
        <v>31.844063164287885</v>
      </c>
      <c r="F38" s="594">
        <v>4056</v>
      </c>
      <c r="G38" s="595">
        <v>4333</v>
      </c>
      <c r="H38" s="596">
        <v>8389</v>
      </c>
    </row>
    <row r="39" spans="1:8">
      <c r="A39" s="606"/>
      <c r="B39" s="345" t="s">
        <v>27</v>
      </c>
      <c r="C39" s="573">
        <v>67.245747376040526</v>
      </c>
      <c r="D39" s="572">
        <v>58.200973740921057</v>
      </c>
      <c r="E39" s="571">
        <v>62.944123899180084</v>
      </c>
      <c r="F39" s="594">
        <v>9290</v>
      </c>
      <c r="G39" s="595">
        <v>7292</v>
      </c>
      <c r="H39" s="596">
        <v>16582</v>
      </c>
    </row>
    <row r="40" spans="1:8">
      <c r="A40" s="606"/>
      <c r="B40" s="345" t="s">
        <v>721</v>
      </c>
      <c r="C40" s="573">
        <v>0.76004343105320304</v>
      </c>
      <c r="D40" s="572">
        <v>1.0535557506584723</v>
      </c>
      <c r="E40" s="571">
        <v>0.89963559064682663</v>
      </c>
      <c r="F40" s="594">
        <v>105</v>
      </c>
      <c r="G40" s="595">
        <v>132</v>
      </c>
      <c r="H40" s="596">
        <v>237</v>
      </c>
    </row>
    <row r="41" spans="1:8">
      <c r="A41" s="587"/>
      <c r="B41" s="345" t="s">
        <v>8</v>
      </c>
      <c r="C41" s="567">
        <v>0.18820123054650742</v>
      </c>
      <c r="D41" s="566">
        <v>2.3226115412243598</v>
      </c>
      <c r="E41" s="565">
        <v>1.2033100516246584</v>
      </c>
      <c r="F41" s="594">
        <v>26</v>
      </c>
      <c r="G41" s="595">
        <v>291</v>
      </c>
      <c r="H41" s="596">
        <v>317</v>
      </c>
    </row>
    <row r="42" spans="1:8">
      <c r="A42" s="588"/>
      <c r="B42" s="346" t="s">
        <v>22</v>
      </c>
      <c r="C42" s="610">
        <v>99.999999999999986</v>
      </c>
      <c r="D42" s="178">
        <v>100</v>
      </c>
      <c r="E42" s="179">
        <v>100</v>
      </c>
      <c r="F42" s="597">
        <v>13815</v>
      </c>
      <c r="G42" s="598">
        <v>12529</v>
      </c>
      <c r="H42" s="599">
        <v>26344</v>
      </c>
    </row>
    <row r="44" spans="1:8">
      <c r="A44" s="679" t="s">
        <v>904</v>
      </c>
      <c r="B44" s="680"/>
      <c r="C44" s="680"/>
      <c r="D44" s="680"/>
      <c r="E44" s="680"/>
      <c r="F44" s="680"/>
      <c r="G44" s="680"/>
      <c r="H44" s="681"/>
    </row>
    <row r="45" spans="1:8">
      <c r="A45" s="582"/>
      <c r="B45" s="583"/>
      <c r="C45" s="688" t="s">
        <v>719</v>
      </c>
      <c r="D45" s="689"/>
      <c r="E45" s="690"/>
      <c r="F45" s="688" t="s">
        <v>905</v>
      </c>
      <c r="G45" s="689"/>
      <c r="H45" s="690"/>
    </row>
    <row r="46" spans="1:8">
      <c r="A46" s="589"/>
      <c r="B46" s="586"/>
      <c r="C46" s="605" t="s">
        <v>20</v>
      </c>
      <c r="D46" s="604" t="s">
        <v>21</v>
      </c>
      <c r="E46" s="601" t="s">
        <v>22</v>
      </c>
      <c r="F46" s="605" t="s">
        <v>20</v>
      </c>
      <c r="G46" s="604" t="s">
        <v>21</v>
      </c>
      <c r="H46" s="601" t="s">
        <v>22</v>
      </c>
    </row>
    <row r="47" spans="1:8">
      <c r="A47" s="602" t="s">
        <v>908</v>
      </c>
      <c r="B47" s="360" t="s">
        <v>25</v>
      </c>
      <c r="C47" s="576">
        <v>21.449383385282559</v>
      </c>
      <c r="D47" s="575">
        <v>33.587999627317615</v>
      </c>
      <c r="E47" s="574">
        <v>27.78254881309244</v>
      </c>
      <c r="F47" s="561">
        <v>6331</v>
      </c>
      <c r="G47" s="560">
        <v>10815</v>
      </c>
      <c r="H47" s="577">
        <v>17146</v>
      </c>
    </row>
    <row r="48" spans="1:8">
      <c r="A48" s="587"/>
      <c r="B48" s="357" t="s">
        <v>26</v>
      </c>
      <c r="C48" s="573">
        <v>4.4450467543027505</v>
      </c>
      <c r="D48" s="572">
        <v>10.413366874747663</v>
      </c>
      <c r="E48" s="571">
        <v>7.5589402900429388</v>
      </c>
      <c r="F48" s="559">
        <v>1312</v>
      </c>
      <c r="G48" s="558">
        <v>3353</v>
      </c>
      <c r="H48" s="557">
        <v>4665</v>
      </c>
    </row>
    <row r="49" spans="1:14">
      <c r="A49" s="606"/>
      <c r="B49" s="357" t="s">
        <v>164</v>
      </c>
      <c r="C49" s="573">
        <v>23.804038487599946</v>
      </c>
      <c r="D49" s="572">
        <v>18.773874965061026</v>
      </c>
      <c r="E49" s="571">
        <v>21.179615976666934</v>
      </c>
      <c r="F49" s="559">
        <v>7026</v>
      </c>
      <c r="G49" s="558">
        <v>6045</v>
      </c>
      <c r="H49" s="557">
        <v>13071</v>
      </c>
    </row>
    <row r="50" spans="1:14">
      <c r="A50" s="606"/>
      <c r="B50" s="357" t="s">
        <v>36</v>
      </c>
      <c r="C50" s="573">
        <v>34.896327415638979</v>
      </c>
      <c r="D50" s="572">
        <v>25.656076275660734</v>
      </c>
      <c r="E50" s="571">
        <v>30.075346350157982</v>
      </c>
      <c r="F50" s="559">
        <v>10300</v>
      </c>
      <c r="G50" s="558">
        <v>8261</v>
      </c>
      <c r="H50" s="557">
        <v>18561</v>
      </c>
    </row>
    <row r="51" spans="1:14">
      <c r="A51" s="606"/>
      <c r="B51" s="357" t="s">
        <v>27</v>
      </c>
      <c r="C51" s="573">
        <v>9.496544247187968</v>
      </c>
      <c r="D51" s="572">
        <v>5.1212770582937353</v>
      </c>
      <c r="E51" s="571">
        <v>7.2138053957708825</v>
      </c>
      <c r="F51" s="559">
        <v>2803</v>
      </c>
      <c r="G51" s="558">
        <v>1649</v>
      </c>
      <c r="H51" s="557">
        <v>4452</v>
      </c>
    </row>
    <row r="52" spans="1:14">
      <c r="A52" s="606"/>
      <c r="B52" s="357" t="s">
        <v>721</v>
      </c>
      <c r="C52" s="573">
        <v>5.9086597099878029</v>
      </c>
      <c r="D52" s="572">
        <v>6.4474051989192205</v>
      </c>
      <c r="E52" s="571">
        <v>6.1897431742688163</v>
      </c>
      <c r="F52" s="559">
        <v>1744</v>
      </c>
      <c r="G52" s="558">
        <v>2076</v>
      </c>
      <c r="H52" s="557">
        <v>3820</v>
      </c>
    </row>
    <row r="53" spans="1:14">
      <c r="A53" s="603"/>
      <c r="B53" s="359" t="s">
        <v>22</v>
      </c>
      <c r="C53" s="570">
        <v>100.00000000000001</v>
      </c>
      <c r="D53" s="569">
        <v>100</v>
      </c>
      <c r="E53" s="568">
        <v>99.999999999999986</v>
      </c>
      <c r="F53" s="564">
        <v>29516</v>
      </c>
      <c r="G53" s="563">
        <v>32199</v>
      </c>
      <c r="H53" s="562">
        <v>61715</v>
      </c>
      <c r="M53" s="578"/>
      <c r="N53" s="578"/>
    </row>
    <row r="54" spans="1:14">
      <c r="A54" s="602" t="s">
        <v>906</v>
      </c>
      <c r="B54" s="26" t="s">
        <v>25</v>
      </c>
      <c r="C54" s="576">
        <v>0.32405776681930254</v>
      </c>
      <c r="D54" s="575">
        <v>0.75680736521806968</v>
      </c>
      <c r="E54" s="574">
        <v>0.52939434325484969</v>
      </c>
      <c r="F54" s="556">
        <v>46</v>
      </c>
      <c r="G54" s="555">
        <v>97</v>
      </c>
      <c r="H54" s="554">
        <v>143</v>
      </c>
    </row>
    <row r="55" spans="1:14">
      <c r="A55" s="587"/>
      <c r="B55" s="345" t="s">
        <v>26</v>
      </c>
      <c r="C55" s="573">
        <v>0.48608665022895375</v>
      </c>
      <c r="D55" s="572">
        <v>1.2327377701490208</v>
      </c>
      <c r="E55" s="571">
        <v>0.84036724418776831</v>
      </c>
      <c r="F55" s="553">
        <v>69</v>
      </c>
      <c r="G55" s="552">
        <v>158</v>
      </c>
      <c r="H55" s="536">
        <v>227</v>
      </c>
    </row>
    <row r="56" spans="1:14">
      <c r="A56" s="587"/>
      <c r="B56" s="345" t="s">
        <v>164</v>
      </c>
      <c r="C56" s="573">
        <v>1.3455442057062346</v>
      </c>
      <c r="D56" s="572">
        <v>1.9349301708668176</v>
      </c>
      <c r="E56" s="571">
        <v>1.6252036132089445</v>
      </c>
      <c r="F56" s="553">
        <v>191</v>
      </c>
      <c r="G56" s="552">
        <v>248</v>
      </c>
      <c r="H56" s="536">
        <v>439</v>
      </c>
    </row>
    <row r="57" spans="1:14">
      <c r="A57" s="606"/>
      <c r="B57" s="345" t="s">
        <v>36</v>
      </c>
      <c r="C57" s="573">
        <v>30.271222261359632</v>
      </c>
      <c r="D57" s="572">
        <v>34.50885542638683</v>
      </c>
      <c r="E57" s="571">
        <v>32.281948763512517</v>
      </c>
      <c r="F57" s="553">
        <v>4297</v>
      </c>
      <c r="G57" s="552">
        <v>4423</v>
      </c>
      <c r="H57" s="536">
        <v>8720</v>
      </c>
    </row>
    <row r="58" spans="1:14">
      <c r="A58" s="606"/>
      <c r="B58" s="345" t="s">
        <v>27</v>
      </c>
      <c r="C58" s="573">
        <v>66.509334272631207</v>
      </c>
      <c r="D58" s="572">
        <v>60.318327221658727</v>
      </c>
      <c r="E58" s="571">
        <v>63.571745890715235</v>
      </c>
      <c r="F58" s="559">
        <v>9441</v>
      </c>
      <c r="G58" s="558">
        <v>7731</v>
      </c>
      <c r="H58" s="557">
        <v>17172</v>
      </c>
    </row>
    <row r="59" spans="1:14">
      <c r="A59" s="606"/>
      <c r="B59" s="345" t="s">
        <v>721</v>
      </c>
      <c r="C59" s="573">
        <v>1.0637548432546671</v>
      </c>
      <c r="D59" s="572">
        <v>1.2483420457205274</v>
      </c>
      <c r="E59" s="571">
        <v>1.1513401451206873</v>
      </c>
      <c r="F59" s="559">
        <v>151</v>
      </c>
      <c r="G59" s="558">
        <v>160</v>
      </c>
      <c r="H59" s="557">
        <v>311</v>
      </c>
    </row>
    <row r="60" spans="1:14">
      <c r="A60" s="588"/>
      <c r="B60" s="346" t="s">
        <v>22</v>
      </c>
      <c r="C60" s="570">
        <v>100.00000000000001</v>
      </c>
      <c r="D60" s="569">
        <v>100</v>
      </c>
      <c r="E60" s="568">
        <v>99.999999999999986</v>
      </c>
      <c r="F60" s="564">
        <v>14195</v>
      </c>
      <c r="G60" s="563">
        <v>12817</v>
      </c>
      <c r="H60" s="562">
        <v>27012</v>
      </c>
      <c r="J60" s="551"/>
      <c r="K60" s="537"/>
      <c r="L60" s="537"/>
    </row>
    <row r="62" spans="1:14" ht="15" customHeight="1">
      <c r="A62" s="678" t="s">
        <v>907</v>
      </c>
      <c r="B62" s="678"/>
      <c r="C62" s="678"/>
      <c r="D62" s="678"/>
      <c r="E62" s="678"/>
      <c r="F62" s="678"/>
      <c r="G62" s="678"/>
      <c r="H62" s="678"/>
      <c r="I62" s="678"/>
      <c r="J62" s="678"/>
      <c r="K62" s="678"/>
    </row>
    <row r="63" spans="1:14">
      <c r="A63" s="678"/>
      <c r="B63" s="678"/>
      <c r="C63" s="678"/>
      <c r="D63" s="678"/>
      <c r="E63" s="678"/>
      <c r="F63" s="678"/>
      <c r="G63" s="678"/>
      <c r="H63" s="678"/>
      <c r="I63" s="678"/>
      <c r="J63" s="678"/>
      <c r="K63" s="678"/>
    </row>
    <row r="64" spans="1:14">
      <c r="A64" s="678"/>
      <c r="B64" s="678"/>
      <c r="C64" s="678"/>
      <c r="D64" s="678"/>
      <c r="E64" s="678"/>
      <c r="F64" s="678"/>
      <c r="G64" s="678"/>
      <c r="H64" s="678"/>
      <c r="I64" s="678"/>
      <c r="J64" s="678"/>
      <c r="K64" s="678"/>
    </row>
  </sheetData>
  <mergeCells count="10">
    <mergeCell ref="A24:H24"/>
    <mergeCell ref="C5:E5"/>
    <mergeCell ref="F5:H5"/>
    <mergeCell ref="A62:K64"/>
    <mergeCell ref="A4:H4"/>
    <mergeCell ref="A44:H44"/>
    <mergeCell ref="C45:E45"/>
    <mergeCell ref="F45:H45"/>
    <mergeCell ref="F25:H25"/>
    <mergeCell ref="C25:E2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heetViews>
  <sheetFormatPr baseColWidth="10" defaultRowHeight="15"/>
  <cols>
    <col min="2" max="14" width="16.7109375" customWidth="1"/>
  </cols>
  <sheetData>
    <row r="1" spans="1:14">
      <c r="A1" s="3" t="s">
        <v>724</v>
      </c>
    </row>
    <row r="2" spans="1:14">
      <c r="A2" s="6" t="s">
        <v>5</v>
      </c>
    </row>
    <row r="4" spans="1:14">
      <c r="A4" s="676"/>
      <c r="B4" s="686" t="s">
        <v>725</v>
      </c>
      <c r="C4" s="686"/>
      <c r="D4" s="686"/>
      <c r="E4" s="686"/>
      <c r="F4" s="686"/>
      <c r="G4" s="686"/>
      <c r="H4" s="671" t="s">
        <v>726</v>
      </c>
      <c r="I4" s="672"/>
      <c r="J4" s="672"/>
      <c r="K4" s="672"/>
      <c r="L4" s="672"/>
      <c r="M4" s="672"/>
      <c r="N4" s="673"/>
    </row>
    <row r="5" spans="1:14">
      <c r="A5" s="677"/>
      <c r="B5" s="671" t="s">
        <v>37</v>
      </c>
      <c r="C5" s="672"/>
      <c r="D5" s="672"/>
      <c r="E5" s="672"/>
      <c r="F5" s="672"/>
      <c r="G5" s="672"/>
      <c r="H5" s="671" t="s">
        <v>37</v>
      </c>
      <c r="I5" s="672"/>
      <c r="J5" s="672"/>
      <c r="K5" s="672"/>
      <c r="L5" s="672"/>
      <c r="M5" s="672"/>
      <c r="N5" s="692" t="s">
        <v>22</v>
      </c>
    </row>
    <row r="6" spans="1:14">
      <c r="A6" s="691"/>
      <c r="B6" s="23" t="s">
        <v>32</v>
      </c>
      <c r="C6" s="24" t="s">
        <v>31</v>
      </c>
      <c r="D6" s="24" t="s">
        <v>30</v>
      </c>
      <c r="E6" s="24" t="s">
        <v>25</v>
      </c>
      <c r="F6" s="24" t="s">
        <v>38</v>
      </c>
      <c r="G6" s="25" t="s">
        <v>33</v>
      </c>
      <c r="H6" s="23" t="s">
        <v>32</v>
      </c>
      <c r="I6" s="24" t="s">
        <v>31</v>
      </c>
      <c r="J6" s="24" t="s">
        <v>30</v>
      </c>
      <c r="K6" s="24" t="s">
        <v>25</v>
      </c>
      <c r="L6" s="24" t="s">
        <v>38</v>
      </c>
      <c r="M6" s="24" t="s">
        <v>33</v>
      </c>
      <c r="N6" s="693"/>
    </row>
    <row r="7" spans="1:14">
      <c r="A7" s="345" t="s">
        <v>36</v>
      </c>
      <c r="B7" s="32">
        <v>29.378550887283438</v>
      </c>
      <c r="C7" s="33">
        <v>42.624675597951885</v>
      </c>
      <c r="D7" s="33">
        <v>22.315353861261134</v>
      </c>
      <c r="E7" s="33">
        <v>2.8301886792452833</v>
      </c>
      <c r="F7" s="33">
        <v>0.42785999859718032</v>
      </c>
      <c r="G7" s="34">
        <v>2.4233709756610788</v>
      </c>
      <c r="H7" s="44">
        <v>8377</v>
      </c>
      <c r="I7" s="36">
        <v>12154</v>
      </c>
      <c r="J7" s="36">
        <v>6363</v>
      </c>
      <c r="K7" s="36">
        <v>807</v>
      </c>
      <c r="L7" s="36">
        <v>122</v>
      </c>
      <c r="M7" s="36">
        <v>691</v>
      </c>
      <c r="N7" s="162">
        <v>28514</v>
      </c>
    </row>
    <row r="8" spans="1:14">
      <c r="A8" s="345" t="s">
        <v>35</v>
      </c>
      <c r="B8" s="21">
        <v>3.7046044098573283</v>
      </c>
      <c r="C8" s="11">
        <v>46.749351491569392</v>
      </c>
      <c r="D8" s="11">
        <v>29.969195849546043</v>
      </c>
      <c r="E8" s="11">
        <v>11.332684824902724</v>
      </c>
      <c r="F8" s="11">
        <v>1.1105706874189365</v>
      </c>
      <c r="G8" s="18">
        <v>7.1335927367055767</v>
      </c>
      <c r="H8" s="44">
        <v>457</v>
      </c>
      <c r="I8" s="36">
        <v>5767</v>
      </c>
      <c r="J8" s="36">
        <v>3697</v>
      </c>
      <c r="K8" s="36">
        <v>1398</v>
      </c>
      <c r="L8" s="36">
        <v>137</v>
      </c>
      <c r="M8" s="36">
        <v>880</v>
      </c>
      <c r="N8" s="162">
        <v>12336</v>
      </c>
    </row>
    <row r="9" spans="1:14">
      <c r="A9" s="346" t="s">
        <v>34</v>
      </c>
      <c r="B9" s="22">
        <v>74.393389585974731</v>
      </c>
      <c r="C9" s="15">
        <v>12.46010580160014</v>
      </c>
      <c r="D9" s="15">
        <v>6.7809207362392332</v>
      </c>
      <c r="E9" s="15">
        <v>0.58147160407467313</v>
      </c>
      <c r="F9" s="15">
        <v>1.1541992742534866</v>
      </c>
      <c r="G9" s="20">
        <v>4.629912997857736</v>
      </c>
      <c r="H9" s="45">
        <v>17016</v>
      </c>
      <c r="I9" s="38">
        <v>2850</v>
      </c>
      <c r="J9" s="38">
        <v>1551</v>
      </c>
      <c r="K9" s="38">
        <v>133</v>
      </c>
      <c r="L9" s="38">
        <v>264</v>
      </c>
      <c r="M9" s="38">
        <v>1059</v>
      </c>
      <c r="N9" s="163">
        <v>22873</v>
      </c>
    </row>
    <row r="11" spans="1:14">
      <c r="A11" s="6" t="s">
        <v>727</v>
      </c>
    </row>
    <row r="17" spans="2:5">
      <c r="B17" s="64"/>
      <c r="C17" s="64"/>
      <c r="D17" s="64"/>
      <c r="E17" s="64"/>
    </row>
  </sheetData>
  <mergeCells count="6">
    <mergeCell ref="A4:A6"/>
    <mergeCell ref="N5:N6"/>
    <mergeCell ref="B4:G4"/>
    <mergeCell ref="H4:N4"/>
    <mergeCell ref="B5:G5"/>
    <mergeCell ref="H5:M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baseColWidth="10" defaultRowHeight="15"/>
  <cols>
    <col min="1" max="1" width="13.7109375" customWidth="1"/>
    <col min="2" max="2" width="20.85546875" customWidth="1"/>
  </cols>
  <sheetData>
    <row r="1" spans="1:10">
      <c r="A1" s="193" t="s">
        <v>728</v>
      </c>
    </row>
    <row r="2" spans="1:10">
      <c r="A2" s="1" t="s">
        <v>732</v>
      </c>
    </row>
    <row r="4" spans="1:10">
      <c r="A4" s="694"/>
      <c r="B4" s="695"/>
      <c r="C4" s="704" t="s">
        <v>63</v>
      </c>
      <c r="D4" s="679" t="s">
        <v>650</v>
      </c>
      <c r="E4" s="680"/>
      <c r="F4" s="681"/>
      <c r="G4" s="679" t="s">
        <v>733</v>
      </c>
      <c r="H4" s="680"/>
      <c r="I4" s="681"/>
    </row>
    <row r="5" spans="1:10">
      <c r="A5" s="696"/>
      <c r="B5" s="697"/>
      <c r="C5" s="705"/>
      <c r="D5" s="206" t="s">
        <v>434</v>
      </c>
      <c r="E5" s="256" t="s">
        <v>440</v>
      </c>
      <c r="F5" s="207" t="s">
        <v>435</v>
      </c>
      <c r="G5" s="256" t="s">
        <v>434</v>
      </c>
      <c r="H5" s="256" t="s">
        <v>440</v>
      </c>
      <c r="I5" s="207" t="s">
        <v>435</v>
      </c>
    </row>
    <row r="6" spans="1:10">
      <c r="A6" s="706" t="s">
        <v>9</v>
      </c>
      <c r="B6" s="709"/>
      <c r="C6" s="253" t="s">
        <v>493</v>
      </c>
      <c r="D6" s="240">
        <v>3.545109195099537</v>
      </c>
      <c r="E6" s="174">
        <v>62.034581862667629</v>
      </c>
      <c r="F6" s="175">
        <v>34.420308942232836</v>
      </c>
      <c r="G6" s="274">
        <v>12113</v>
      </c>
      <c r="H6" s="274">
        <v>211961</v>
      </c>
      <c r="I6" s="275">
        <v>117608</v>
      </c>
      <c r="J6" s="64"/>
    </row>
    <row r="7" spans="1:10">
      <c r="A7" s="707"/>
      <c r="B7" s="710"/>
      <c r="C7" s="246" t="s">
        <v>730</v>
      </c>
      <c r="D7" s="238">
        <v>2.7225549385669043</v>
      </c>
      <c r="E7" s="176">
        <v>60.360665863303034</v>
      </c>
      <c r="F7" s="177">
        <v>36.916779198130065</v>
      </c>
      <c r="G7" s="183">
        <v>4496</v>
      </c>
      <c r="H7" s="183">
        <v>99679</v>
      </c>
      <c r="I7" s="269">
        <v>60964</v>
      </c>
      <c r="J7" s="64"/>
    </row>
    <row r="8" spans="1:10">
      <c r="A8" s="708"/>
      <c r="B8" s="711"/>
      <c r="C8" s="247" t="s">
        <v>729</v>
      </c>
      <c r="D8" s="239">
        <v>4.3145296046855446</v>
      </c>
      <c r="E8" s="178">
        <v>63.600369315124361</v>
      </c>
      <c r="F8" s="179">
        <v>32.085101080190093</v>
      </c>
      <c r="G8" s="271">
        <v>7617</v>
      </c>
      <c r="H8" s="271">
        <v>112282</v>
      </c>
      <c r="I8" s="272">
        <v>56644</v>
      </c>
      <c r="J8" s="64"/>
    </row>
    <row r="9" spans="1:10">
      <c r="A9" s="706" t="s">
        <v>19</v>
      </c>
      <c r="B9" s="709"/>
      <c r="C9" s="253" t="s">
        <v>731</v>
      </c>
      <c r="D9" s="240">
        <v>3.9367394429869416</v>
      </c>
      <c r="E9" s="174">
        <v>46.824373397364639</v>
      </c>
      <c r="F9" s="175">
        <v>49.238887159648421</v>
      </c>
      <c r="G9" s="274">
        <v>2656</v>
      </c>
      <c r="H9" s="274">
        <v>31591</v>
      </c>
      <c r="I9" s="275">
        <v>33220</v>
      </c>
      <c r="J9" s="64"/>
    </row>
    <row r="10" spans="1:10">
      <c r="A10" s="707"/>
      <c r="B10" s="710"/>
      <c r="C10" s="246" t="s">
        <v>730</v>
      </c>
      <c r="D10" s="238">
        <v>3.013334158339263</v>
      </c>
      <c r="E10" s="176">
        <v>44.417287999257496</v>
      </c>
      <c r="F10" s="177">
        <v>52.569377842403242</v>
      </c>
      <c r="G10" s="183">
        <v>974</v>
      </c>
      <c r="H10" s="183">
        <v>14357</v>
      </c>
      <c r="I10" s="269">
        <v>16992</v>
      </c>
      <c r="J10" s="64"/>
    </row>
    <row r="11" spans="1:10">
      <c r="A11" s="708"/>
      <c r="B11" s="711"/>
      <c r="C11" s="247" t="s">
        <v>729</v>
      </c>
      <c r="D11" s="239">
        <v>4.7860232187571139</v>
      </c>
      <c r="E11" s="178">
        <v>49.038242658775324</v>
      </c>
      <c r="F11" s="179">
        <v>46.17573412246756</v>
      </c>
      <c r="G11" s="271">
        <v>1682</v>
      </c>
      <c r="H11" s="271">
        <v>17234</v>
      </c>
      <c r="I11" s="272">
        <v>16228</v>
      </c>
      <c r="J11" s="64"/>
    </row>
    <row r="12" spans="1:10" ht="15" customHeight="1">
      <c r="A12" s="698" t="s">
        <v>735</v>
      </c>
      <c r="B12" s="701" t="s">
        <v>736</v>
      </c>
      <c r="C12" s="253" t="s">
        <v>493</v>
      </c>
      <c r="D12" s="240">
        <v>4.1307554934389321</v>
      </c>
      <c r="E12" s="174">
        <v>47.356161192639178</v>
      </c>
      <c r="F12" s="175">
        <v>48.513083313921889</v>
      </c>
      <c r="G12" s="274">
        <v>1064</v>
      </c>
      <c r="H12" s="274">
        <v>12198</v>
      </c>
      <c r="I12" s="275">
        <v>12496</v>
      </c>
      <c r="J12" s="64"/>
    </row>
    <row r="13" spans="1:10">
      <c r="A13" s="699"/>
      <c r="B13" s="702"/>
      <c r="C13" s="246" t="s">
        <v>730</v>
      </c>
      <c r="D13" s="238">
        <v>3.3649975849299629</v>
      </c>
      <c r="E13" s="176">
        <v>44.872001288037353</v>
      </c>
      <c r="F13" s="177">
        <v>51.76300112703268</v>
      </c>
      <c r="G13" s="183">
        <v>418</v>
      </c>
      <c r="H13" s="183">
        <v>5574</v>
      </c>
      <c r="I13" s="269">
        <v>6430</v>
      </c>
      <c r="J13" s="64"/>
    </row>
    <row r="14" spans="1:10" ht="15" customHeight="1">
      <c r="A14" s="699"/>
      <c r="B14" s="702"/>
      <c r="C14" s="246" t="s">
        <v>729</v>
      </c>
      <c r="D14" s="238">
        <v>4.8440311937612481</v>
      </c>
      <c r="E14" s="176">
        <v>49.670065986802641</v>
      </c>
      <c r="F14" s="177">
        <v>45.485902819436113</v>
      </c>
      <c r="G14" s="183">
        <v>646</v>
      </c>
      <c r="H14" s="183">
        <v>6624</v>
      </c>
      <c r="I14" s="269">
        <v>6066</v>
      </c>
      <c r="J14" s="64"/>
    </row>
    <row r="15" spans="1:10" ht="15" customHeight="1">
      <c r="A15" s="699"/>
      <c r="B15" s="702" t="s">
        <v>737</v>
      </c>
      <c r="C15" s="246" t="s">
        <v>493</v>
      </c>
      <c r="D15" s="238">
        <v>3.9004994742376446</v>
      </c>
      <c r="E15" s="176">
        <v>56.72975814931651</v>
      </c>
      <c r="F15" s="177">
        <v>39.369742376445849</v>
      </c>
      <c r="G15" s="183">
        <v>1187</v>
      </c>
      <c r="H15" s="183">
        <v>17264</v>
      </c>
      <c r="I15" s="269">
        <v>11981</v>
      </c>
      <c r="J15" s="64"/>
    </row>
    <row r="16" spans="1:10">
      <c r="A16" s="699"/>
      <c r="B16" s="702"/>
      <c r="C16" s="246" t="s">
        <v>730</v>
      </c>
      <c r="D16" s="238">
        <v>2.9383821932681866</v>
      </c>
      <c r="E16" s="176">
        <v>55.245656894679698</v>
      </c>
      <c r="F16" s="177">
        <v>41.81596091205212</v>
      </c>
      <c r="G16" s="183">
        <v>433</v>
      </c>
      <c r="H16" s="183">
        <v>8141</v>
      </c>
      <c r="I16" s="269">
        <v>6162</v>
      </c>
      <c r="J16" s="64"/>
    </row>
    <row r="17" spans="1:10" ht="15" customHeight="1">
      <c r="A17" s="699"/>
      <c r="B17" s="702"/>
      <c r="C17" s="246" t="s">
        <v>729</v>
      </c>
      <c r="D17" s="238">
        <v>4.8037716615698267</v>
      </c>
      <c r="E17" s="176">
        <v>58.12308868501529</v>
      </c>
      <c r="F17" s="177">
        <v>37.073139653414884</v>
      </c>
      <c r="G17" s="183">
        <v>754</v>
      </c>
      <c r="H17" s="183">
        <v>9123</v>
      </c>
      <c r="I17" s="269">
        <v>5819</v>
      </c>
      <c r="J17" s="64"/>
    </row>
    <row r="18" spans="1:10" ht="15" customHeight="1">
      <c r="A18" s="699"/>
      <c r="B18" s="702" t="s">
        <v>738</v>
      </c>
      <c r="C18" s="246" t="s">
        <v>493</v>
      </c>
      <c r="D18" s="238">
        <v>3.3165954038965162</v>
      </c>
      <c r="E18" s="176">
        <v>69.456117015156181</v>
      </c>
      <c r="F18" s="177">
        <v>27.227287580947294</v>
      </c>
      <c r="G18" s="183">
        <v>7206</v>
      </c>
      <c r="H18" s="183">
        <v>150908</v>
      </c>
      <c r="I18" s="269">
        <v>59157</v>
      </c>
      <c r="J18" s="64"/>
    </row>
    <row r="19" spans="1:10">
      <c r="A19" s="699"/>
      <c r="B19" s="702"/>
      <c r="C19" s="246" t="s">
        <v>730</v>
      </c>
      <c r="D19" s="238">
        <v>2.5461374208800427</v>
      </c>
      <c r="E19" s="176">
        <v>68.259551590025168</v>
      </c>
      <c r="F19" s="177">
        <v>29.194310989094792</v>
      </c>
      <c r="G19" s="183">
        <v>2671</v>
      </c>
      <c r="H19" s="183">
        <v>71607</v>
      </c>
      <c r="I19" s="269">
        <v>30626</v>
      </c>
      <c r="J19" s="64"/>
    </row>
    <row r="20" spans="1:10" ht="15" customHeight="1">
      <c r="A20" s="700"/>
      <c r="B20" s="703"/>
      <c r="C20" s="247" t="s">
        <v>729</v>
      </c>
      <c r="D20" s="239">
        <v>4.0358824209954882</v>
      </c>
      <c r="E20" s="178">
        <v>70.573210996110959</v>
      </c>
      <c r="F20" s="179">
        <v>25.390906582893553</v>
      </c>
      <c r="G20" s="271">
        <v>4535</v>
      </c>
      <c r="H20" s="271">
        <v>79301</v>
      </c>
      <c r="I20" s="272">
        <v>28531</v>
      </c>
      <c r="J20" s="64"/>
    </row>
    <row r="21" spans="1:10">
      <c r="A21" s="64"/>
      <c r="B21" s="64"/>
      <c r="C21" s="64"/>
      <c r="D21" s="64"/>
      <c r="E21" s="64"/>
      <c r="F21" s="64"/>
      <c r="G21" s="64"/>
      <c r="H21" s="64"/>
      <c r="I21" s="64"/>
      <c r="J21" s="64"/>
    </row>
    <row r="22" spans="1:10">
      <c r="A22" s="182" t="s">
        <v>734</v>
      </c>
      <c r="B22" s="64"/>
      <c r="C22" s="64"/>
      <c r="D22" s="64"/>
      <c r="E22" s="64"/>
      <c r="F22" s="64"/>
      <c r="G22" s="64"/>
      <c r="H22" s="64"/>
      <c r="I22" s="64"/>
    </row>
  </sheetData>
  <mergeCells count="12">
    <mergeCell ref="G4:I4"/>
    <mergeCell ref="A4:B5"/>
    <mergeCell ref="A12:A20"/>
    <mergeCell ref="B12:B14"/>
    <mergeCell ref="B15:B17"/>
    <mergeCell ref="B18:B20"/>
    <mergeCell ref="C4:C5"/>
    <mergeCell ref="A6:A8"/>
    <mergeCell ref="A9:A11"/>
    <mergeCell ref="B6:B8"/>
    <mergeCell ref="B9:B11"/>
    <mergeCell ref="D4:F4"/>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64</vt:i4>
      </vt:variant>
    </vt:vector>
  </HeadingPairs>
  <TitlesOfParts>
    <vt:vector size="64" baseType="lpstr">
      <vt:lpstr>Inhalt</vt:lpstr>
      <vt:lpstr>Urbanität</vt:lpstr>
      <vt:lpstr>Abb. C1.a</vt:lpstr>
      <vt:lpstr>Abb. C1.b</vt:lpstr>
      <vt:lpstr>Abb. C1.c</vt:lpstr>
      <vt:lpstr>Abb. C1.d</vt:lpstr>
      <vt:lpstr>Abb. C1.e</vt:lpstr>
      <vt:lpstr>Abb. C1.f</vt:lpstr>
      <vt:lpstr>Abb. C1.g</vt:lpstr>
      <vt:lpstr>Abb. C1.h</vt:lpstr>
      <vt:lpstr>Abb. C1.i</vt:lpstr>
      <vt:lpstr>Abb. C1.j</vt:lpstr>
      <vt:lpstr>Abb. C1.k</vt:lpstr>
      <vt:lpstr>Abb. C1.l</vt:lpstr>
      <vt:lpstr>Abb. C2.a</vt:lpstr>
      <vt:lpstr>Abb. C2.b</vt:lpstr>
      <vt:lpstr>Abb. C2.c</vt:lpstr>
      <vt:lpstr>Tab. C2.a</vt:lpstr>
      <vt:lpstr>Abb. C2.d</vt:lpstr>
      <vt:lpstr>Abb. C2.e</vt:lpstr>
      <vt:lpstr>Abb. C2.f</vt:lpstr>
      <vt:lpstr>Abb. C2.g</vt:lpstr>
      <vt:lpstr>Abb. C3.a</vt:lpstr>
      <vt:lpstr>Abb. C3.b</vt:lpstr>
      <vt:lpstr>Tab. C3.a</vt:lpstr>
      <vt:lpstr>Abb. C3.c</vt:lpstr>
      <vt:lpstr>Tab. C4.x</vt:lpstr>
      <vt:lpstr>Abb. C4.a</vt:lpstr>
      <vt:lpstr>Abb. C4.b</vt:lpstr>
      <vt:lpstr>Tab. C4.a</vt:lpstr>
      <vt:lpstr>Abb. C4.c</vt:lpstr>
      <vt:lpstr>Abb. C4.d</vt:lpstr>
      <vt:lpstr>Abb. C5.a</vt:lpstr>
      <vt:lpstr>Abb. C5.b</vt:lpstr>
      <vt:lpstr>Abb. C5.c</vt:lpstr>
      <vt:lpstr>Tab. C5.x</vt:lpstr>
      <vt:lpstr>Abb. C5.d</vt:lpstr>
      <vt:lpstr>Abb. C5.e</vt:lpstr>
      <vt:lpstr>Abb. C5.f</vt:lpstr>
      <vt:lpstr>Abb. C5.g</vt:lpstr>
      <vt:lpstr>Abb. C5.h</vt:lpstr>
      <vt:lpstr>Abb. C5.i</vt:lpstr>
      <vt:lpstr>Abb. C5.j</vt:lpstr>
      <vt:lpstr>Abb. C6.a</vt:lpstr>
      <vt:lpstr>Abb. C6.b</vt:lpstr>
      <vt:lpstr>Abb. C6.c</vt:lpstr>
      <vt:lpstr>Abb. C6.d</vt:lpstr>
      <vt:lpstr>Abb. C6.e</vt:lpstr>
      <vt:lpstr>Abb. C6.f</vt:lpstr>
      <vt:lpstr>Tab. C7.a</vt:lpstr>
      <vt:lpstr>Abb. C7.a</vt:lpstr>
      <vt:lpstr>Abb. C7.b</vt:lpstr>
      <vt:lpstr>Abb. C7.c</vt:lpstr>
      <vt:lpstr>Abb. C7.d</vt:lpstr>
      <vt:lpstr>Abb. C7.e</vt:lpstr>
      <vt:lpstr>Abb. C7.f</vt:lpstr>
      <vt:lpstr>Abb. C7.g</vt:lpstr>
      <vt:lpstr>Abb. C7.h</vt:lpstr>
      <vt:lpstr>Abb. C7.i</vt:lpstr>
      <vt:lpstr>Abb. C7.j</vt:lpstr>
      <vt:lpstr>Abb. C8.a</vt:lpstr>
      <vt:lpstr>Abb. C8.b</vt:lpstr>
      <vt:lpstr>Abb. C8.c</vt:lpstr>
      <vt:lpstr>Abb. C8.d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Mayrhofer</dc:creator>
  <cp:lastModifiedBy>Konrad Oberwimmer</cp:lastModifiedBy>
  <dcterms:created xsi:type="dcterms:W3CDTF">2018-08-28T11:18:17Z</dcterms:created>
  <dcterms:modified xsi:type="dcterms:W3CDTF">2019-04-15T06:40:50Z</dcterms:modified>
</cp:coreProperties>
</file>